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0" yWindow="0" windowWidth="23260" windowHeight="12440" firstSheet="4" activeTab="4"/>
  </bookViews>
  <sheets>
    <sheet name="Инвестиц.заявка" sheetId="2" r:id="rId1"/>
    <sheet name="Уточн от УЭиА от 01.10" sheetId="4" r:id="rId2"/>
    <sheet name="Перечень по МП в бюджет" sheetId="5" r:id="rId3"/>
    <sheet name="перечень после Можегова 11.11" sheetId="8" r:id="rId4"/>
    <sheet name="Перечень после обсуждения 18.11" sheetId="9" r:id="rId5"/>
  </sheets>
  <externalReferences>
    <externalReference r:id="rId6"/>
  </externalReferences>
  <definedNames>
    <definedName name="_xlnm.Print_Area" localSheetId="0">Инвестиц.заявка!$A$1:$S$68</definedName>
    <definedName name="_xlnm.Print_Area" localSheetId="2">'Перечень по МП в бюджет'!$A$1:$E$74</definedName>
    <definedName name="_xlnm.Print_Area" localSheetId="3">'перечень после Можегова 11.11'!$A$1:$R$64</definedName>
    <definedName name="_xlnm.Print_Area" localSheetId="4">'Перечень после обсуждения 18.11'!$A$1:$R$61</definedName>
    <definedName name="_xlnm.Print_Area" localSheetId="1">'Уточн от УЭиА от 01.10'!$A$1:$R$68</definedName>
    <definedName name="_xlnm.Print_Titles" localSheetId="0">Инвестиц.заявка!$3:$6</definedName>
    <definedName name="_xlnm.Print_Titles" localSheetId="2">'Перечень по МП в бюджет'!$3:$4</definedName>
    <definedName name="_xlnm.Print_Titles" localSheetId="3">'перечень после Можегова 11.11'!$5:$7</definedName>
    <definedName name="_xlnm.Print_Titles" localSheetId="4">'Перечень после обсуждения 18.11'!$5:$7</definedName>
    <definedName name="_xlnm.Print_Titles" localSheetId="1">'Уточн от УЭиА от 01.10'!$5:$7</definedName>
  </definedName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1" i="9" l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F27" i="9"/>
  <c r="H27" i="9"/>
  <c r="F28" i="9"/>
  <c r="H28" i="9"/>
  <c r="F29" i="9"/>
  <c r="H29" i="9"/>
  <c r="F30" i="9"/>
  <c r="H30" i="9"/>
  <c r="H31" i="9"/>
  <c r="F32" i="9"/>
  <c r="H32" i="9"/>
  <c r="F33" i="9"/>
  <c r="H33" i="9"/>
  <c r="H34" i="9"/>
  <c r="F35" i="9"/>
  <c r="H35" i="9"/>
  <c r="H36" i="9"/>
  <c r="H37" i="9"/>
  <c r="H38" i="9"/>
  <c r="H39" i="9"/>
  <c r="H40" i="9"/>
  <c r="F41" i="9"/>
  <c r="H41" i="9"/>
  <c r="H42" i="9"/>
  <c r="H43" i="9"/>
  <c r="H44" i="9"/>
  <c r="H45" i="9"/>
  <c r="H46" i="9"/>
  <c r="H47" i="9"/>
  <c r="F48" i="9"/>
  <c r="H48" i="9"/>
  <c r="H49" i="9"/>
  <c r="H50" i="9"/>
  <c r="H51" i="9"/>
  <c r="H52" i="9"/>
  <c r="H53" i="9"/>
  <c r="H54" i="9"/>
  <c r="H55" i="9"/>
  <c r="H56" i="9"/>
  <c r="F57" i="9"/>
  <c r="H57" i="9"/>
  <c r="H58" i="9"/>
  <c r="H60" i="9"/>
  <c r="H61" i="9"/>
  <c r="I26" i="9"/>
  <c r="I41" i="9"/>
  <c r="I46" i="9"/>
  <c r="I57" i="9"/>
  <c r="I61" i="9"/>
  <c r="J61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60" i="9"/>
  <c r="K61" i="9"/>
  <c r="L39" i="9"/>
  <c r="L57" i="9"/>
  <c r="L61" i="9"/>
  <c r="M61" i="9"/>
  <c r="N9" i="9"/>
  <c r="N10" i="9"/>
  <c r="N11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61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60" i="9"/>
  <c r="O61" i="9"/>
  <c r="F61" i="9"/>
  <c r="M63" i="8"/>
  <c r="L63" i="8"/>
  <c r="N63" i="8"/>
  <c r="J63" i="8"/>
  <c r="I63" i="8"/>
  <c r="G63" i="8"/>
  <c r="F63" i="8"/>
  <c r="M62" i="8"/>
  <c r="G62" i="8"/>
  <c r="K61" i="8"/>
  <c r="H61" i="8"/>
  <c r="N60" i="8"/>
  <c r="O60" i="8"/>
  <c r="N59" i="8"/>
  <c r="K59" i="8"/>
  <c r="F59" i="8"/>
  <c r="H59" i="8"/>
  <c r="N58" i="8"/>
  <c r="K58" i="8"/>
  <c r="H58" i="8"/>
  <c r="O58" i="8"/>
  <c r="L57" i="8"/>
  <c r="N57" i="8"/>
  <c r="K57" i="8"/>
  <c r="H57" i="8"/>
  <c r="N56" i="8"/>
  <c r="K56" i="8"/>
  <c r="F56" i="8"/>
  <c r="H56" i="8"/>
  <c r="N55" i="8"/>
  <c r="K55" i="8"/>
  <c r="F55" i="8"/>
  <c r="H55" i="8"/>
  <c r="N54" i="8"/>
  <c r="K54" i="8"/>
  <c r="F54" i="8"/>
  <c r="H54" i="8"/>
  <c r="N53" i="8"/>
  <c r="K53" i="8"/>
  <c r="F53" i="8"/>
  <c r="H53" i="8"/>
  <c r="O53" i="8"/>
  <c r="N52" i="8"/>
  <c r="I52" i="8"/>
  <c r="K52" i="8"/>
  <c r="H52" i="8"/>
  <c r="N51" i="8"/>
  <c r="K51" i="8"/>
  <c r="F51" i="8"/>
  <c r="H51" i="8"/>
  <c r="N50" i="8"/>
  <c r="K50" i="8"/>
  <c r="H50" i="8"/>
  <c r="N49" i="8"/>
  <c r="K49" i="8"/>
  <c r="H49" i="8"/>
  <c r="O49" i="8"/>
  <c r="N48" i="8"/>
  <c r="K48" i="8"/>
  <c r="F48" i="8"/>
  <c r="H48" i="8"/>
  <c r="L47" i="8"/>
  <c r="N47" i="8"/>
  <c r="I47" i="8"/>
  <c r="K47" i="8"/>
  <c r="F47" i="8"/>
  <c r="H47" i="8"/>
  <c r="N46" i="8"/>
  <c r="H46" i="8"/>
  <c r="K46" i="8"/>
  <c r="O46" i="8"/>
  <c r="N45" i="8"/>
  <c r="K45" i="8"/>
  <c r="F45" i="8"/>
  <c r="H45" i="8"/>
  <c r="N44" i="8"/>
  <c r="K44" i="8"/>
  <c r="H44" i="8"/>
  <c r="N43" i="8"/>
  <c r="K43" i="8"/>
  <c r="H43" i="8"/>
  <c r="O43" i="8"/>
  <c r="N42" i="8"/>
  <c r="I42" i="8"/>
  <c r="K42" i="8"/>
  <c r="H42" i="8"/>
  <c r="N41" i="8"/>
  <c r="K41" i="8"/>
  <c r="H41" i="8"/>
  <c r="N40" i="8"/>
  <c r="K40" i="8"/>
  <c r="H40" i="8"/>
  <c r="N39" i="8"/>
  <c r="K39" i="8"/>
  <c r="H39" i="8"/>
  <c r="O39" i="8"/>
  <c r="L38" i="8"/>
  <c r="N38" i="8"/>
  <c r="I38" i="8"/>
  <c r="K38" i="8"/>
  <c r="H38" i="8"/>
  <c r="N37" i="8"/>
  <c r="K37" i="8"/>
  <c r="H37" i="8"/>
  <c r="N36" i="8"/>
  <c r="I36" i="8"/>
  <c r="K36" i="8"/>
  <c r="F36" i="8"/>
  <c r="H36" i="8"/>
  <c r="N35" i="8"/>
  <c r="K35" i="8"/>
  <c r="H35" i="8"/>
  <c r="N34" i="8"/>
  <c r="K34" i="8"/>
  <c r="H34" i="8"/>
  <c r="N33" i="8"/>
  <c r="K33" i="8"/>
  <c r="H33" i="8"/>
  <c r="N32" i="8"/>
  <c r="K32" i="8"/>
  <c r="H32" i="8"/>
  <c r="N31" i="8"/>
  <c r="K31" i="8"/>
  <c r="H31" i="8"/>
  <c r="N30" i="8"/>
  <c r="I30" i="8"/>
  <c r="K30" i="8"/>
  <c r="H30" i="8"/>
  <c r="N29" i="8"/>
  <c r="K29" i="8"/>
  <c r="H29" i="8"/>
  <c r="N28" i="8"/>
  <c r="K28" i="8"/>
  <c r="H28" i="8"/>
  <c r="O28" i="8"/>
  <c r="N27" i="8"/>
  <c r="K27" i="8"/>
  <c r="H27" i="8"/>
  <c r="N26" i="8"/>
  <c r="K26" i="8"/>
  <c r="H26" i="8"/>
  <c r="N25" i="8"/>
  <c r="K25" i="8"/>
  <c r="H25" i="8"/>
  <c r="N24" i="8"/>
  <c r="K24" i="8"/>
  <c r="H24" i="8"/>
  <c r="O24" i="8"/>
  <c r="N23" i="8"/>
  <c r="K23" i="8"/>
  <c r="H23" i="8"/>
  <c r="N22" i="8"/>
  <c r="K22" i="8"/>
  <c r="H22" i="8"/>
  <c r="N21" i="8"/>
  <c r="K21" i="8"/>
  <c r="H21" i="8"/>
  <c r="N20" i="8"/>
  <c r="I20" i="8"/>
  <c r="K20" i="8"/>
  <c r="H20" i="8"/>
  <c r="N19" i="8"/>
  <c r="K19" i="8"/>
  <c r="H19" i="8"/>
  <c r="N18" i="8"/>
  <c r="K18" i="8"/>
  <c r="H18" i="8"/>
  <c r="O18" i="8"/>
  <c r="N17" i="8"/>
  <c r="K17" i="8"/>
  <c r="H17" i="8"/>
  <c r="O17" i="8"/>
  <c r="N16" i="8"/>
  <c r="K16" i="8"/>
  <c r="H16" i="8"/>
  <c r="N15" i="8"/>
  <c r="K15" i="8"/>
  <c r="F15" i="8"/>
  <c r="N14" i="8"/>
  <c r="K14" i="8"/>
  <c r="H14" i="8"/>
  <c r="O14" i="8"/>
  <c r="N13" i="8"/>
  <c r="K13" i="8"/>
  <c r="H13" i="8"/>
  <c r="N12" i="8"/>
  <c r="K12" i="8"/>
  <c r="H12" i="8"/>
  <c r="N11" i="8"/>
  <c r="J11" i="8"/>
  <c r="I11" i="8"/>
  <c r="H11" i="8"/>
  <c r="N10" i="8"/>
  <c r="K10" i="8"/>
  <c r="H10" i="8"/>
  <c r="O10" i="8"/>
  <c r="N9" i="8"/>
  <c r="J9" i="8"/>
  <c r="H9" i="8"/>
  <c r="J62" i="8"/>
  <c r="J64" i="8"/>
  <c r="H63" i="8"/>
  <c r="O16" i="8"/>
  <c r="O22" i="8"/>
  <c r="O26" i="8"/>
  <c r="O37" i="8"/>
  <c r="O51" i="8"/>
  <c r="O56" i="8"/>
  <c r="O61" i="8"/>
  <c r="O19" i="8"/>
  <c r="O32" i="8"/>
  <c r="O36" i="8"/>
  <c r="O50" i="8"/>
  <c r="N62" i="8"/>
  <c r="I62" i="8"/>
  <c r="I64" i="8"/>
  <c r="F62" i="8"/>
  <c r="F64" i="8"/>
  <c r="O21" i="8"/>
  <c r="O25" i="8"/>
  <c r="O29" i="8"/>
  <c r="O33" i="8"/>
  <c r="O40" i="8"/>
  <c r="O44" i="8"/>
  <c r="O52" i="8"/>
  <c r="O54" i="8"/>
  <c r="O57" i="8"/>
  <c r="O59" i="8"/>
  <c r="K9" i="8"/>
  <c r="O9" i="8"/>
  <c r="O13" i="8"/>
  <c r="O23" i="8"/>
  <c r="O27" i="8"/>
  <c r="O30" i="8"/>
  <c r="O31" i="8"/>
  <c r="O35" i="8"/>
  <c r="O42" i="8"/>
  <c r="O47" i="8"/>
  <c r="O48" i="8"/>
  <c r="O12" i="8"/>
  <c r="O20" i="8"/>
  <c r="O34" i="8"/>
  <c r="O41" i="8"/>
  <c r="O45" i="8"/>
  <c r="G64" i="8"/>
  <c r="N64" i="8"/>
  <c r="M64" i="8"/>
  <c r="K63" i="8"/>
  <c r="O63" i="8"/>
  <c r="O38" i="8"/>
  <c r="O55" i="8"/>
  <c r="L62" i="8"/>
  <c r="L64" i="8"/>
  <c r="K11" i="8"/>
  <c r="O11" i="8"/>
  <c r="H15" i="8"/>
  <c r="O15" i="8"/>
  <c r="O62" i="8"/>
  <c r="O64" i="8"/>
  <c r="H62" i="8"/>
  <c r="H64" i="8"/>
  <c r="K62" i="8"/>
  <c r="K64" i="8"/>
  <c r="E74" i="5"/>
  <c r="C74" i="5"/>
  <c r="E73" i="5"/>
  <c r="C73" i="5"/>
  <c r="E65" i="5"/>
  <c r="D65" i="5"/>
  <c r="C65" i="5"/>
  <c r="D80" i="5"/>
  <c r="E80" i="5"/>
  <c r="C80" i="5"/>
  <c r="D79" i="5"/>
  <c r="E79" i="5"/>
  <c r="C79" i="5"/>
  <c r="D78" i="5"/>
  <c r="E78" i="5"/>
  <c r="C78" i="5"/>
  <c r="E56" i="5"/>
  <c r="E55" i="5"/>
  <c r="D46" i="5"/>
  <c r="E46" i="5"/>
  <c r="C46" i="5"/>
  <c r="D44" i="5"/>
  <c r="E44" i="5"/>
  <c r="C44" i="5"/>
  <c r="D15" i="5"/>
  <c r="E15" i="5"/>
  <c r="C15" i="5"/>
  <c r="D9" i="5"/>
  <c r="E9" i="5"/>
  <c r="C9" i="5"/>
  <c r="D5" i="5"/>
  <c r="E5" i="5"/>
  <c r="C5" i="5"/>
  <c r="E62" i="5"/>
  <c r="C62" i="5"/>
  <c r="D64" i="5"/>
  <c r="D74" i="5"/>
  <c r="D63" i="5"/>
  <c r="D73" i="5"/>
  <c r="D59" i="5"/>
  <c r="E59" i="5"/>
  <c r="C59" i="5"/>
  <c r="C58" i="5"/>
  <c r="D56" i="5"/>
  <c r="C56" i="5"/>
  <c r="E81" i="5"/>
  <c r="E82" i="5"/>
  <c r="D55" i="5"/>
  <c r="E58" i="5"/>
  <c r="C81" i="5"/>
  <c r="C82" i="5"/>
  <c r="C72" i="5"/>
  <c r="C55" i="5"/>
  <c r="E72" i="5"/>
  <c r="D62" i="5"/>
  <c r="D81" i="5"/>
  <c r="D82" i="5"/>
  <c r="D72" i="5"/>
  <c r="D58" i="5"/>
  <c r="G68" i="4"/>
  <c r="L68" i="4"/>
  <c r="M68" i="4"/>
  <c r="F68" i="4"/>
  <c r="N59" i="4"/>
  <c r="K59" i="4"/>
  <c r="H59" i="4"/>
  <c r="N48" i="4"/>
  <c r="K48" i="4"/>
  <c r="H48" i="4"/>
  <c r="O48" i="4"/>
  <c r="N25" i="4"/>
  <c r="K25" i="4"/>
  <c r="H25" i="4"/>
  <c r="G67" i="4"/>
  <c r="L67" i="4"/>
  <c r="M67" i="4"/>
  <c r="F67" i="4"/>
  <c r="N42" i="4"/>
  <c r="K42" i="4"/>
  <c r="H42" i="4"/>
  <c r="N21" i="4"/>
  <c r="K21" i="4"/>
  <c r="H21" i="4"/>
  <c r="N19" i="4"/>
  <c r="K19" i="4"/>
  <c r="H19" i="4"/>
  <c r="N17" i="4"/>
  <c r="K17" i="4"/>
  <c r="H17" i="4"/>
  <c r="O17" i="4"/>
  <c r="O21" i="4"/>
  <c r="O59" i="4"/>
  <c r="O19" i="4"/>
  <c r="O42" i="4"/>
  <c r="O25" i="4"/>
  <c r="N66" i="4"/>
  <c r="K66" i="4"/>
  <c r="H66" i="4"/>
  <c r="N65" i="4"/>
  <c r="K65" i="4"/>
  <c r="H65" i="4"/>
  <c r="N64" i="4"/>
  <c r="K64" i="4"/>
  <c r="H64" i="4"/>
  <c r="N63" i="4"/>
  <c r="K63" i="4"/>
  <c r="H63" i="4"/>
  <c r="N62" i="4"/>
  <c r="K62" i="4"/>
  <c r="H62" i="4"/>
  <c r="N61" i="4"/>
  <c r="K61" i="4"/>
  <c r="H61" i="4"/>
  <c r="N60" i="4"/>
  <c r="K60" i="4"/>
  <c r="H60" i="4"/>
  <c r="N58" i="4"/>
  <c r="K58" i="4"/>
  <c r="H58" i="4"/>
  <c r="N57" i="4"/>
  <c r="K57" i="4"/>
  <c r="H57" i="4"/>
  <c r="N56" i="4"/>
  <c r="K56" i="4"/>
  <c r="H56" i="4"/>
  <c r="N55" i="4"/>
  <c r="K55" i="4"/>
  <c r="H55" i="4"/>
  <c r="N54" i="4"/>
  <c r="K54" i="4"/>
  <c r="H54" i="4"/>
  <c r="N53" i="4"/>
  <c r="K53" i="4"/>
  <c r="H53" i="4"/>
  <c r="N52" i="4"/>
  <c r="K52" i="4"/>
  <c r="H52" i="4"/>
  <c r="N51" i="4"/>
  <c r="K51" i="4"/>
  <c r="H51" i="4"/>
  <c r="N50" i="4"/>
  <c r="K50" i="4"/>
  <c r="H50" i="4"/>
  <c r="N49" i="4"/>
  <c r="K49" i="4"/>
  <c r="H49" i="4"/>
  <c r="N47" i="4"/>
  <c r="K47" i="4"/>
  <c r="H47" i="4"/>
  <c r="N46" i="4"/>
  <c r="K46" i="4"/>
  <c r="H46" i="4"/>
  <c r="N45" i="4"/>
  <c r="K45" i="4"/>
  <c r="H45" i="4"/>
  <c r="N44" i="4"/>
  <c r="K44" i="4"/>
  <c r="H44" i="4"/>
  <c r="N43" i="4"/>
  <c r="K43" i="4"/>
  <c r="H43" i="4"/>
  <c r="N41" i="4"/>
  <c r="K41" i="4"/>
  <c r="H41" i="4"/>
  <c r="N40" i="4"/>
  <c r="K40" i="4"/>
  <c r="H40" i="4"/>
  <c r="N39" i="4"/>
  <c r="K39" i="4"/>
  <c r="H39" i="4"/>
  <c r="N38" i="4"/>
  <c r="K38" i="4"/>
  <c r="H38" i="4"/>
  <c r="N37" i="4"/>
  <c r="K37" i="4"/>
  <c r="H37" i="4"/>
  <c r="N36" i="4"/>
  <c r="K36" i="4"/>
  <c r="H36" i="4"/>
  <c r="N35" i="4"/>
  <c r="K35" i="4"/>
  <c r="H35" i="4"/>
  <c r="N34" i="4"/>
  <c r="K34" i="4"/>
  <c r="H34" i="4"/>
  <c r="N33" i="4"/>
  <c r="K33" i="4"/>
  <c r="H33" i="4"/>
  <c r="N32" i="4"/>
  <c r="K32" i="4"/>
  <c r="H32" i="4"/>
  <c r="N31" i="4"/>
  <c r="K31" i="4"/>
  <c r="H31" i="4"/>
  <c r="N30" i="4"/>
  <c r="K30" i="4"/>
  <c r="H30" i="4"/>
  <c r="N29" i="4"/>
  <c r="K29" i="4"/>
  <c r="H29" i="4"/>
  <c r="N28" i="4"/>
  <c r="K28" i="4"/>
  <c r="H28" i="4"/>
  <c r="N27" i="4"/>
  <c r="K27" i="4"/>
  <c r="H27" i="4"/>
  <c r="N26" i="4"/>
  <c r="K26" i="4"/>
  <c r="H26" i="4"/>
  <c r="N24" i="4"/>
  <c r="K24" i="4"/>
  <c r="H24" i="4"/>
  <c r="N23" i="4"/>
  <c r="K23" i="4"/>
  <c r="H23" i="4"/>
  <c r="N22" i="4"/>
  <c r="K22" i="4"/>
  <c r="H22" i="4"/>
  <c r="N20" i="4"/>
  <c r="K20" i="4"/>
  <c r="H20" i="4"/>
  <c r="N18" i="4"/>
  <c r="K18" i="4"/>
  <c r="H18" i="4"/>
  <c r="N16" i="4"/>
  <c r="K16" i="4"/>
  <c r="H16" i="4"/>
  <c r="N15" i="4"/>
  <c r="K15" i="4"/>
  <c r="H15" i="4"/>
  <c r="N14" i="4"/>
  <c r="K14" i="4"/>
  <c r="H14" i="4"/>
  <c r="N13" i="4"/>
  <c r="K13" i="4"/>
  <c r="H13" i="4"/>
  <c r="N12" i="4"/>
  <c r="K12" i="4"/>
  <c r="H12" i="4"/>
  <c r="N11" i="4"/>
  <c r="J11" i="4"/>
  <c r="I11" i="4"/>
  <c r="H11" i="4"/>
  <c r="N10" i="4"/>
  <c r="K10" i="4"/>
  <c r="H10" i="4"/>
  <c r="N9" i="4"/>
  <c r="J9" i="4"/>
  <c r="H9" i="4"/>
  <c r="O61" i="4"/>
  <c r="O65" i="4"/>
  <c r="N67" i="4"/>
  <c r="N68" i="4"/>
  <c r="K11" i="4"/>
  <c r="O11" i="4"/>
  <c r="I67" i="4"/>
  <c r="I68" i="4"/>
  <c r="H68" i="4"/>
  <c r="H67" i="4"/>
  <c r="J67" i="4"/>
  <c r="J68" i="4"/>
  <c r="O14" i="4"/>
  <c r="O20" i="4"/>
  <c r="O26" i="4"/>
  <c r="O30" i="4"/>
  <c r="O34" i="4"/>
  <c r="O38" i="4"/>
  <c r="O43" i="4"/>
  <c r="O47" i="4"/>
  <c r="O52" i="4"/>
  <c r="O56" i="4"/>
  <c r="O60" i="4"/>
  <c r="O64" i="4"/>
  <c r="O10" i="4"/>
  <c r="O24" i="4"/>
  <c r="O33" i="4"/>
  <c r="O12" i="4"/>
  <c r="O16" i="4"/>
  <c r="O23" i="4"/>
  <c r="O28" i="4"/>
  <c r="O32" i="4"/>
  <c r="O36" i="4"/>
  <c r="O40" i="4"/>
  <c r="O45" i="4"/>
  <c r="O50" i="4"/>
  <c r="O54" i="4"/>
  <c r="O58" i="4"/>
  <c r="O63" i="4"/>
  <c r="O13" i="4"/>
  <c r="O18" i="4"/>
  <c r="O29" i="4"/>
  <c r="O37" i="4"/>
  <c r="O41" i="4"/>
  <c r="O46" i="4"/>
  <c r="O51" i="4"/>
  <c r="O55" i="4"/>
  <c r="O15" i="4"/>
  <c r="O22" i="4"/>
  <c r="O27" i="4"/>
  <c r="O31" i="4"/>
  <c r="O35" i="4"/>
  <c r="O39" i="4"/>
  <c r="O44" i="4"/>
  <c r="O49" i="4"/>
  <c r="O53" i="4"/>
  <c r="O57" i="4"/>
  <c r="O62" i="4"/>
  <c r="O66" i="4"/>
  <c r="K9" i="4"/>
  <c r="M15" i="2"/>
  <c r="N15" i="2"/>
  <c r="L15" i="2"/>
  <c r="K67" i="4"/>
  <c r="K68" i="4"/>
  <c r="O9" i="4"/>
  <c r="H24" i="2"/>
  <c r="N32" i="2"/>
  <c r="M32" i="2"/>
  <c r="L32" i="2"/>
  <c r="N24" i="2"/>
  <c r="M24" i="2"/>
  <c r="L24" i="2"/>
  <c r="N19" i="2"/>
  <c r="M19" i="2"/>
  <c r="L19" i="2"/>
  <c r="O67" i="4"/>
  <c r="O68" i="4"/>
  <c r="K27" i="2"/>
  <c r="K28" i="2"/>
  <c r="K29" i="2"/>
  <c r="K30" i="2"/>
  <c r="K31" i="2"/>
  <c r="K26" i="2"/>
  <c r="K22" i="2"/>
  <c r="K21" i="2"/>
  <c r="K18" i="2"/>
  <c r="K9" i="2"/>
  <c r="K12" i="2"/>
  <c r="L34" i="2"/>
  <c r="K23" i="2"/>
  <c r="K8" i="2"/>
  <c r="K17" i="2"/>
  <c r="K63" i="2"/>
  <c r="K19" i="2"/>
  <c r="K32" i="2"/>
  <c r="K24" i="2"/>
  <c r="K15" i="2"/>
  <c r="L51" i="2"/>
  <c r="N38" i="2"/>
  <c r="N66" i="2"/>
  <c r="N67" i="2"/>
  <c r="N68" i="2"/>
  <c r="K62" i="2"/>
  <c r="G62" i="2"/>
  <c r="G63" i="2"/>
  <c r="K64" i="2"/>
  <c r="G64" i="2"/>
  <c r="K65" i="2"/>
  <c r="G65" i="2"/>
  <c r="K59" i="2"/>
  <c r="K56" i="2"/>
  <c r="L36" i="2"/>
  <c r="H49" i="2"/>
  <c r="H46" i="2"/>
  <c r="H66" i="2"/>
  <c r="H67" i="2"/>
  <c r="K36" i="2"/>
  <c r="L49" i="2"/>
  <c r="M39" i="2"/>
  <c r="M66" i="2"/>
  <c r="M67" i="2"/>
  <c r="M68" i="2"/>
  <c r="L39" i="2"/>
  <c r="L35" i="2"/>
  <c r="L66" i="2"/>
  <c r="L67" i="2"/>
  <c r="L68" i="2"/>
  <c r="K68" i="2"/>
  <c r="K49" i="2"/>
  <c r="K61" i="2"/>
  <c r="G61" i="2"/>
  <c r="K60" i="2"/>
  <c r="G60" i="2"/>
  <c r="K42" i="2"/>
  <c r="K54" i="2"/>
  <c r="K53" i="2"/>
  <c r="K37" i="2"/>
  <c r="K38" i="2"/>
  <c r="K40" i="2"/>
  <c r="K41" i="2"/>
  <c r="K45" i="2"/>
  <c r="K43" i="2"/>
  <c r="K50" i="2"/>
  <c r="K51" i="2"/>
  <c r="K55" i="2"/>
  <c r="K57" i="2"/>
  <c r="K58" i="2"/>
  <c r="K52" i="2"/>
  <c r="K46" i="2"/>
  <c r="K47" i="2"/>
  <c r="K48" i="2"/>
  <c r="K44" i="2"/>
  <c r="K35" i="2"/>
  <c r="K39" i="2"/>
  <c r="K34" i="2"/>
  <c r="K66" i="2"/>
  <c r="K67" i="2"/>
  <c r="G51" i="2"/>
  <c r="F51" i="2"/>
</calcChain>
</file>

<file path=xl/sharedStrings.xml><?xml version="1.0" encoding="utf-8"?>
<sst xmlns="http://schemas.openxmlformats.org/spreadsheetml/2006/main" count="1288" uniqueCount="250">
  <si>
    <t>N п/п</t>
  </si>
  <si>
    <t>начало работ</t>
  </si>
  <si>
    <t>планируемое окончание работ</t>
  </si>
  <si>
    <t>Всего</t>
  </si>
  <si>
    <t>7</t>
  </si>
  <si>
    <t>8</t>
  </si>
  <si>
    <t>9</t>
  </si>
  <si>
    <t>объекта в целом</t>
  </si>
  <si>
    <t>Объект  капитальных вложений (название объекта, адрес объекта, название МП/ПП, в рамках которой реализуется))</t>
  </si>
  <si>
    <t>Способ финансового обеспечения (бюджетные инвестиции/ субсидия)</t>
  </si>
  <si>
    <t>10</t>
  </si>
  <si>
    <t>Ориентировочная  сметная  стоимость  в ценах планируемого года , тыс. руб.</t>
  </si>
  <si>
    <t>в т.ч. сметная стоимость запрашиваемого этапа(ов) капитальных вложений</t>
  </si>
  <si>
    <t>в том числе по годам:</t>
  </si>
  <si>
    <t xml:space="preserve">После разработки ПИР </t>
  </si>
  <si>
    <t>Запрашиваемые бюджетные ассигнования из бюджета МО ГО "Сыктывкар", тыс.руб</t>
  </si>
  <si>
    <t>2021 год</t>
  </si>
  <si>
    <t xml:space="preserve">после разработки ПИР </t>
  </si>
  <si>
    <t>2018</t>
  </si>
  <si>
    <t>2014</t>
  </si>
  <si>
    <t>2013</t>
  </si>
  <si>
    <t>4</t>
  </si>
  <si>
    <t>5</t>
  </si>
  <si>
    <t>6</t>
  </si>
  <si>
    <t>11</t>
  </si>
  <si>
    <t>Год начала и окончания работ</t>
  </si>
  <si>
    <t>Строительство локальных очистных сооружений для очистки сточных вод в системе ливневой канализации, в т.ч. ПИР</t>
  </si>
  <si>
    <t>После разработки ПИР</t>
  </si>
  <si>
    <t>Реконструкция выпусков ливневой канализации на территории Эжвинского района МО ГО "Сыктывкар"</t>
  </si>
  <si>
    <t xml:space="preserve">Квартал малоэтажной застройки м.Кочпон и м.Чит (1-я очередь): Подъездная дорога с асфальтобетонным покрытием к кварталу застройки (дорога, тротуары, освещение, ливневая канализация). </t>
  </si>
  <si>
    <t>Обеспечение земельных участков инфраструктурой ул. Лесопарковая (внутримикрорайонные улицы, проезды и уличное освещение)</t>
  </si>
  <si>
    <t>Лыжная база, ул. Лесопарковая</t>
  </si>
  <si>
    <t>Ливнеперехватывающее сооружение на береговой линии парка им. Кирова от ул. Горького до ул. Куратова</t>
  </si>
  <si>
    <t>Напорный канализационный коллектор от п.г.т.Краснозатонский до ЛДК</t>
  </si>
  <si>
    <t>инвестиции</t>
  </si>
  <si>
    <t>Обеспечение земельных участков инфраструктурой мкр. Сосновая поляна (внутримикрорайонные улицы, проезды и уличное освещение)</t>
  </si>
  <si>
    <t>Строительство части дороги по улице Первомайской на участке от ул. Красных Партизан до ул. Громова</t>
  </si>
  <si>
    <t>Строительство детского сада в мкр.Кочпон-Чит</t>
  </si>
  <si>
    <t xml:space="preserve">Обеспечение земельных участков инфраструктурой в п.г.т.Максаковка. Газификация улиц микрорайона Развилка </t>
  </si>
  <si>
    <t>Обеспечение земельных участков инфраструктурой  ул. Лесопарковой(газификация)</t>
  </si>
  <si>
    <t>Водоснабжение п.г.т. «Краснозатонский» и п.г.т. «Верхняя Максаковка»</t>
  </si>
  <si>
    <t>Строительство подъездной дороги от улицы Малышева до детского сада № 8 в г. Сыктывкаре</t>
  </si>
  <si>
    <t>Строительство подъездной дороги от улицы Станционная -Можжевельная в г. Сыктывкаре</t>
  </si>
  <si>
    <t>Водоснабжение п.г.т. Седкыркещ</t>
  </si>
  <si>
    <t>Строителсьтво детского сада по ул. Тентюковская, 505/2, г. Сыктывкар Республики Коми</t>
  </si>
  <si>
    <t>Обеспечение земельных участков  коммунальной инфраструктурой мкр.Ягкар, Шордор, Шордор-2 пгт. В.Максаковка (газификация)</t>
  </si>
  <si>
    <t>Строительство школы по ул. 1-я линия, 4, мкр. Емваль Эжвинского района, гСыктывкар Респубилки Коми</t>
  </si>
  <si>
    <t>2022 год</t>
  </si>
  <si>
    <t xml:space="preserve">Ориентировочно 900000,0 </t>
  </si>
  <si>
    <t xml:space="preserve">После корректирвоки ПИР </t>
  </si>
  <si>
    <t>ПИР - 1500,0</t>
  </si>
  <si>
    <t xml:space="preserve">Реконструкция подъездной дороги от ул. Трактовая до территории школы на 600 мест по ул. Новозатонская п.г.т. Краснозатонский с обустройством автобусной остановки, тротуаров, уличного освещения </t>
  </si>
  <si>
    <t>Строительство продолжения улицы Маркова от ул. Колхозной до территории аэродрома в г.Сыктывкаре Республики Коми</t>
  </si>
  <si>
    <t>Реконструкция водоочистных сооружений в п.г.т. Верхняя Максаковка</t>
  </si>
  <si>
    <t>Ориентировочная сметная стоимость государственной экспертизы в ценах планируемого года, тыс. руб.</t>
  </si>
  <si>
    <t>12</t>
  </si>
  <si>
    <t>2023 год</t>
  </si>
  <si>
    <t>Наличие изысканий</t>
  </si>
  <si>
    <t xml:space="preserve">Наличие ПСД </t>
  </si>
  <si>
    <t xml:space="preserve">Наличие предписаний </t>
  </si>
  <si>
    <t xml:space="preserve">Включение в АИП РК подтверждено </t>
  </si>
  <si>
    <t>Строительство автостоянки в районе дома N 65 по ул. Советская, в т.ч. ПИР</t>
  </si>
  <si>
    <t>Строительство ливневой канализации напротив жилых домов N 46 и N 52 по ул. Димитрова, в т.ч. ПИР</t>
  </si>
  <si>
    <t>Обеспечение земельных участков инфраструктурой мкр. Емваль (внутримикрорайонные улицы, проезды, уличное освещение, противопожарное водоснабжение)</t>
  </si>
  <si>
    <t>"Обеспечение земельного участка  коммунальной инфраструктурой мкр. Шордор-2 п.г.т. В.Максаковка (внутримикрорайонные улицы, проезды и уличное освещение)"</t>
  </si>
  <si>
    <t>Строительство библиотек - филиалов МБУК "Центральная библиотечая система", г.Сыктывкар, ул.Почтовая, д.2</t>
  </si>
  <si>
    <t>+</t>
  </si>
  <si>
    <t>-</t>
  </si>
  <si>
    <t>ПИР- 5500,0</t>
  </si>
  <si>
    <t>ПИР- 100,0</t>
  </si>
  <si>
    <t>ПИР- 5000,0</t>
  </si>
  <si>
    <t>ПИР - 4000,00
СМР - 40000,00</t>
  </si>
  <si>
    <t>софинансирвоание СМР - 10000,00</t>
  </si>
  <si>
    <t>ПИР - 6335,00
софинансирвоание СМР - 8000,00</t>
  </si>
  <si>
    <t>ПИР - 3090,0
софинансирвоание СМР - 2000,0</t>
  </si>
  <si>
    <t>Софинансирование СМР - 2911,16</t>
  </si>
  <si>
    <t>софинансирвоание 
СМР - 9704,35</t>
  </si>
  <si>
    <t>ориентиоровочно 205000,00</t>
  </si>
  <si>
    <t>ориентировочно 200000,00</t>
  </si>
  <si>
    <t>ориентировочно 365000,00</t>
  </si>
  <si>
    <t>ориентировочно 810000,0</t>
  </si>
  <si>
    <t>ориентировочно 1600000,00</t>
  </si>
  <si>
    <t>софинансирвоание СМР - 10000,0</t>
  </si>
  <si>
    <t>ориентировочно 258000,0</t>
  </si>
  <si>
    <t>ориентировочно 259400,0</t>
  </si>
  <si>
    <t>СМР - 30150,0</t>
  </si>
  <si>
    <t>СМР - 27000,00</t>
  </si>
  <si>
    <t>Ориентировочно 32000,0</t>
  </si>
  <si>
    <t xml:space="preserve">ориентировочно 134500,0 </t>
  </si>
  <si>
    <t>СМР - 40000,0</t>
  </si>
  <si>
    <t>Ориентировочно 42530,0</t>
  </si>
  <si>
    <t>оринтировочно 65000,00</t>
  </si>
  <si>
    <t>ПИР - 15000,00</t>
  </si>
  <si>
    <t xml:space="preserve">софинансирвоание СМР - 18000,00 </t>
  </si>
  <si>
    <t xml:space="preserve">софинансирвоание СМР - 5000,00 </t>
  </si>
  <si>
    <t>ПИР - 2000,0
СМР - 30000,0</t>
  </si>
  <si>
    <t>ориентировочно 106000,0</t>
  </si>
  <si>
    <t>Архитектурная концепция реконструкции общественного парка культуры и отдыха им. Кирова в г. Сыктывкаре. Благоустройство набережной на левом берегу р.Сысола в г.Сыктывкаре</t>
  </si>
  <si>
    <t>софинансирвоание СМР -2250,0
Прочие - 3460,4</t>
  </si>
  <si>
    <t xml:space="preserve">Обустройство безводных районов источниками наружного противопожарного водоснабжения (пожарные водоемы, противопожарные водопроводы с пожарными гидрантами, пирсы, копани и т.д.) </t>
  </si>
  <si>
    <t>Реконструкция путепровода через железнодорожные пути на автомобильной дороге "Подъезд к п. Верхний Чов" км 0 + 385, в т.ч. ПИР</t>
  </si>
  <si>
    <t xml:space="preserve">Строительство автостоянки в районе дома № 66 по ул. Кирова, в т.ч. ПИР </t>
  </si>
  <si>
    <t>Строительство площадки  для накопления снега, в т.ч. ПИР</t>
  </si>
  <si>
    <t>Строительство ливневой канализации по ул. Малышева, д. 25 в т. ч. ПИР</t>
  </si>
  <si>
    <t>софинансирвоание СМР - 12560,0
прочие - 100,0</t>
  </si>
  <si>
    <t>софинансирвоание СМР 3150,0
прочие - 100,0</t>
  </si>
  <si>
    <t>ПИР- 4500,0</t>
  </si>
  <si>
    <t>СМР - 135 000,0</t>
  </si>
  <si>
    <t>ПИР - 2985,00
СМР - 170015,00</t>
  </si>
  <si>
    <t>ориентировочно 990000,0</t>
  </si>
  <si>
    <t>ПИР - 3000,00
софиннсирование СМР -8800,00</t>
  </si>
  <si>
    <t>Примечание</t>
  </si>
  <si>
    <t>Обеспечение жилыми помещениями  детей-сирот и детей, оставшихся без попечения родителей, лицам из их числа</t>
  </si>
  <si>
    <t>2021</t>
  </si>
  <si>
    <t>2022</t>
  </si>
  <si>
    <t>Обеспечение мероприятий по реализации III этапа (2021) программы переселения граждан из аварийного жилищного фонда на период 2019-2025 гг.</t>
  </si>
  <si>
    <t>Обеспечение мероприятий по реализации IV этапа (2022) программы переселения граждан из аварийного жилищного фонда на период 2019-2025 гг.</t>
  </si>
  <si>
    <t>2023</t>
  </si>
  <si>
    <t xml:space="preserve">Переходящий </t>
  </si>
  <si>
    <t>Строительство тротуаров по  улицам:                                                               -Ломоносова г.Сыктывкара,                                                                                                                                                                              - Речная г.Сыктывкара , в т.ч. ПИР</t>
  </si>
  <si>
    <t>2017</t>
  </si>
  <si>
    <t xml:space="preserve"> +</t>
  </si>
  <si>
    <t xml:space="preserve"> -</t>
  </si>
  <si>
    <t>Переходящий</t>
  </si>
  <si>
    <t>Строительство тротуара (четная, нечетная сторона) по ул. Весенняя от пересечения с пр. Бумажников до пересечения с ул. Емвальская и оборудование пешеходным переходом ул. Весенняя</t>
  </si>
  <si>
    <t xml:space="preserve">  +</t>
  </si>
  <si>
    <t>Реконструкция ул. Лесная от пересечения с улицей Островского до пересечения с автодорогой от ул. Лесная до дачного общества "Панель"</t>
  </si>
  <si>
    <t>2019</t>
  </si>
  <si>
    <t xml:space="preserve"> - </t>
  </si>
  <si>
    <t xml:space="preserve">Строительство парковой зоны по ул. Славы Эжвинского района МО ГО "Сыктывкар" </t>
  </si>
  <si>
    <t>Управление жилищно-коммунального хозяйства</t>
  </si>
  <si>
    <t>Администрация Эжвинского района</t>
  </si>
  <si>
    <t>Управление физической культуры и спорта</t>
  </si>
  <si>
    <t>Физкультурно-оздоровительный комплекс в п.г.т. Краснозатонский</t>
  </si>
  <si>
    <t xml:space="preserve">Физкультурно-оздоровительный комплекс в мкр. Орбита г. Сыктывкара </t>
  </si>
  <si>
    <t>Физкультурно-оздоровительный комплекс в Эжвинском районе г. Сыктывкара</t>
  </si>
  <si>
    <t>Реконструкция спортивной площадки по ул. Юности,8 в Эжвинском районе</t>
  </si>
  <si>
    <t>Реконструкция спортивной площадки по ул. Коммунистическая, 59</t>
  </si>
  <si>
    <t>Реконструкция спортивной площадки в мкр.Орбита г. Сыктывкара (около дома по ул. Малышева, 13)</t>
  </si>
  <si>
    <t>Управление архитектуры, городского строительтсва и землепользования</t>
  </si>
  <si>
    <t>Новый</t>
  </si>
  <si>
    <t xml:space="preserve">Новый </t>
  </si>
  <si>
    <t>субсидия</t>
  </si>
  <si>
    <t>Комитет жилищной политики</t>
  </si>
  <si>
    <t>ВСЕГО: 3</t>
  </si>
  <si>
    <t>ВСЕГО: 2</t>
  </si>
  <si>
    <t>ВСЕГО: 6</t>
  </si>
  <si>
    <t>ВСЕГО: 32</t>
  </si>
  <si>
    <t>ИТОГО: 46</t>
  </si>
  <si>
    <t>Переходящий. Средства на реализацию проекта предусмотрены только из РБ</t>
  </si>
  <si>
    <t xml:space="preserve"> Перечень инвестиционных проектов, финансируемых за счет бюджетных средств, на 2021-2023 годы</t>
  </si>
  <si>
    <t>План 2020</t>
  </si>
  <si>
    <t>Факт 2020</t>
  </si>
  <si>
    <t>РБ РК</t>
  </si>
  <si>
    <t>МБ</t>
  </si>
  <si>
    <t>в т.ч. МБ</t>
  </si>
  <si>
    <t>Приложение к постановлению                         
 администрации МО ГО "Сыктывкар"                                 от________________№____________</t>
  </si>
  <si>
    <t>№ п/п</t>
  </si>
  <si>
    <t xml:space="preserve"> Наименование инвестиционного проекта </t>
  </si>
  <si>
    <t xml:space="preserve">Стоимость объекта  (сметная стоимость объекта в ценах соответствующих лет), тыс.руб. </t>
  </si>
  <si>
    <t>Год ввода объекта в эксплуатацию</t>
  </si>
  <si>
    <t xml:space="preserve">Остаток сметной стоимости в текущих ценах на 31.12.2019 г., тыс. руб.
</t>
  </si>
  <si>
    <t>Объем финансирования инвестиционного проекта в 2021 году, тыс.руб.</t>
  </si>
  <si>
    <t>Объем финансирования инвестиционного проекта в 2022 году, тыс.руб.</t>
  </si>
  <si>
    <t>Объем финансирования инвестиционного проекта в 2023 году, тыс.руб.</t>
  </si>
  <si>
    <t>ИТОГО объем финансирования проекта в тыс. руб.</t>
  </si>
  <si>
    <t>ГРБС, заказчик-застройщик</t>
  </si>
  <si>
    <t>Инвестиционный рейтинг</t>
  </si>
  <si>
    <t xml:space="preserve">Примечания/замечания </t>
  </si>
  <si>
    <t>Бюджет МО ГО "Сыктывкар"</t>
  </si>
  <si>
    <t>Фонд содействия реформированию ЖКХ,
федеральный бюджет РФ,республиканский бюджет РК</t>
  </si>
  <si>
    <t>ИТОГО за счет всех источников</t>
  </si>
  <si>
    <t>Бюджетные инвестиции в форме капитальных вложений</t>
  </si>
  <si>
    <t>Обеспечение жилыми помещениями  детей-сирот и детей, оставшихся без попечения родителей, и лиц из их числа</t>
  </si>
  <si>
    <t>Администрация МО ГО "Сыктывкар"</t>
  </si>
  <si>
    <t>После разработки ПСД</t>
  </si>
  <si>
    <t>УЖКХ администрации МО ГО "Сыктывкар"</t>
  </si>
  <si>
    <t>Строительство бульвара по ул.Свободы,в т.ч. ПИР</t>
  </si>
  <si>
    <t>Строительство сквера в районе дома № 48 по ул. Димитрова,в т.ч. ПИР</t>
  </si>
  <si>
    <t>Администрация Эжвинского района МО ГО "Сыктывкар"</t>
  </si>
  <si>
    <t>УАГСиЗ, БУ "УКС МО ГО "Сыктывкар" - технический заказчик - застройщик</t>
  </si>
  <si>
    <t>Физкультурно-оздоровительный комплекс в мкр. Орбита г. Сыктывкара</t>
  </si>
  <si>
    <t>Строительство школы по ул. 1-я линия, 4, мкр. Емваль, Эжвинского района, г. Сыктывкар, Республики Коми</t>
  </si>
  <si>
    <t>Строительство детского сада по ул. Тентюковская, 505/2, г. Сыктывкар, Республика Коми</t>
  </si>
  <si>
    <t>Строительство детского сада в мкр. Кочпон-Чит</t>
  </si>
  <si>
    <t>Строительство библиотек-филиалов МБУК "Центральная библиотечная система"</t>
  </si>
  <si>
    <t>Обеспечение земельных участков коммунальной инфраструктурой мкр. Ягкар, Шордор, Шордор-2, п.г.т. В.Максаковка (газификация)</t>
  </si>
  <si>
    <t>Водоснабжение п.г.т. "Краснозатонский" и п.г.т. "Верхняя Максаковка"</t>
  </si>
  <si>
    <t>Напорный канализационный коллектор от п.г.т. Краснозатонский до ЛДК</t>
  </si>
  <si>
    <t>Обеспечение земельного участка  коммунальной инфраструктурой мкр. Шордор-2 п.г.т. В.Максаковка (внутримикрорайонные улицы, проезды и уличное освещение)</t>
  </si>
  <si>
    <t>Обеспечение земельных участков инфраструктурой мкр. Сосновая поляна (внутримикрорайонные улицы, проезды и уличное освещение). Вторая очередь</t>
  </si>
  <si>
    <t>Обеспечение земельных участков инфраструктурой мкр. Емваль (внутримикрорайонные улицы, проезды и уличное освещение, противопожарное водоснабжение)</t>
  </si>
  <si>
    <t>Реконструкция подъездной дороги от ул. Трактовая до территории школы на 600 мест по ул. Новозатонская п.г.т. Краснозатонский с обустройством автобусной остановки, тротуаров, уличного освещения</t>
  </si>
  <si>
    <t>Строительство продолжения улицы Маркова от ул.Колхозной до территории аэродрома в г. Сыктывкаре РК</t>
  </si>
  <si>
    <t>Квартал малоэтажной застройки м.Кочпон и м.Чит (1-я очередь): Подъездная дорога с асфальтобетонным покрытием к кварталу застройки (дорога, тротуары, освещение, ливневая канализация)</t>
  </si>
  <si>
    <t>Архитектурная концепция реконструкции общественного парка культуры и отдыха им. Кирова в г. Сыктывкаре. Благоустройство набережной на левом берегу р. Сысола в г. Сыктывкаре</t>
  </si>
  <si>
    <t>Реконструкция ул. Тентюковская г.Сыктывкар</t>
  </si>
  <si>
    <t>Строительство автостоянки в районе школы по ул. Петрозаводская г.Сыктывкар</t>
  </si>
  <si>
    <t>Строительство мостового сооружения в м.Алешино</t>
  </si>
  <si>
    <t>Строительство улицы для дублирования Октябрьского проспекта г.Сыктывкар</t>
  </si>
  <si>
    <t>Строительство водопровода по ул. Школьная – ул. Полевая – ул. Комсомольская – ул. Серова в мкр.Лесозавод, г. Сыктывкар</t>
  </si>
  <si>
    <t>Реконструкция улично-дорожной сети мкр. Ягкар п.г.т. Верхняя Максаковка г. Сыктывкар</t>
  </si>
  <si>
    <t>Реконструкция дороги от ул. Дырнос до ул. 1-я Промышленная</t>
  </si>
  <si>
    <t>Реконструкция здания по адресу г. Сыктывкар, Ухтинское шоссе, д. 2</t>
  </si>
  <si>
    <t>Строительство автостоянки по ул. Лесопарковая, г.Сыктывкар</t>
  </si>
  <si>
    <t>Реконструкция ул. 1-я Промышленная, г.Сыктывкар</t>
  </si>
  <si>
    <t>Реконструкция ул. Нагорная, г.Сыктывкар</t>
  </si>
  <si>
    <t>Реконструкция ул. Геологов, г.Сыктывкар</t>
  </si>
  <si>
    <t>ВСЕГО: 51</t>
  </si>
  <si>
    <t>х</t>
  </si>
  <si>
    <t>Возможно софинансирование из республиканского бюджета РК.</t>
  </si>
  <si>
    <t>ужкх</t>
  </si>
  <si>
    <t>Всего: 44</t>
  </si>
  <si>
    <t xml:space="preserve"> Проект Перечня инвестиционных проектов, финансируемых за счет бюджетных средств, на 2021 год и плановый период 2022 и 2023 годов</t>
  </si>
  <si>
    <t>республиканский бюджет</t>
  </si>
  <si>
    <t xml:space="preserve"> Наименование инвестиционного проекта</t>
  </si>
  <si>
    <t>КЖП</t>
  </si>
  <si>
    <t>проект бюджета</t>
  </si>
  <si>
    <t>местный бюджет</t>
  </si>
  <si>
    <t>тыс. руб.</t>
  </si>
  <si>
    <t>УАГСиЗ</t>
  </si>
  <si>
    <t>ГРБС</t>
  </si>
  <si>
    <t xml:space="preserve">УЖКХ </t>
  </si>
  <si>
    <t>УЖКХ</t>
  </si>
  <si>
    <t>Эжва</t>
  </si>
  <si>
    <t>? Прогр</t>
  </si>
  <si>
    <t>Муниципальная программа "Развитие образования"</t>
  </si>
  <si>
    <t>Муниципальная программа "Развитие культуры, физической культуры и спорта"</t>
  </si>
  <si>
    <t>Муниципальная программа "Городское хозяйство"</t>
  </si>
  <si>
    <t>Муниципальная программа "Безопасность жизнедеятельности населения"</t>
  </si>
  <si>
    <t>Муниципальная программа "Развитие современной городской среды"</t>
  </si>
  <si>
    <t>Муниципальная программа "Поддержка отдельных категорий граждан"</t>
  </si>
  <si>
    <t>Муниципальная программа "Жилищный фонд"</t>
  </si>
  <si>
    <t>ВСЕГО</t>
  </si>
  <si>
    <t>Обеспечение мероприятий по реализации V этап (2023) программы переселения граждан из аварийного жилищного фонда на период 2019-2025 гг.</t>
  </si>
  <si>
    <t>Детский сад на 150 мест в г. Сыктывкар</t>
  </si>
  <si>
    <t xml:space="preserve">Реконструкция путепровода через железнодорожные пути на автомобильной дороге "Подъезд к п. Верхний Чов" км 0 + 385, в т.ч. ПИР
</t>
  </si>
  <si>
    <t>УАГСиЗ, Управление по делам ГО и ЧС г. Сыктывкара, БУ "УКС МО ГО "Сыктывкар" - технический заказчик - застройщик</t>
  </si>
  <si>
    <t>Реконструкция здания общежития по адресу г. Сыктывкар, Ухтинска, д. 2</t>
  </si>
  <si>
    <t>Переселение (этап 2023 г.)</t>
  </si>
  <si>
    <t>Выкуп помещения для полиции</t>
  </si>
  <si>
    <t>Было</t>
  </si>
  <si>
    <t>УДО администрации МО ГО "Сыктывкар"</t>
  </si>
  <si>
    <t>Реконструкция здания общежития по адресу г. Сыктывкар, Ухтинская, д. 2</t>
  </si>
  <si>
    <t>КЖП администрации МО ГО "Сыктывкар"</t>
  </si>
  <si>
    <t xml:space="preserve">Остаток сметной стоимости в текущих ценах на 31.12.2020 г., тыс. руб.
</t>
  </si>
  <si>
    <t>Строительство корпуса (пристройки) на 400 мест школы № 3 г. Сыктывкара, Республики Коми</t>
  </si>
  <si>
    <t>Строительство корпуса (пристройки) на 400 мест школы № 38 г. Сыктывкара, Республики Коми</t>
  </si>
  <si>
    <t>Субсидии на осуществление капитальных вложений</t>
  </si>
  <si>
    <t>Приложение к постановлению                         
 администрации МО ГО "Сыктывкар"                                   от 15.01.2021 № 1/67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</si>
</sst>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00"/>
    <numFmt numFmtId="166" formatCode="0.0"/>
    <numFmt numFmtId="167" formatCode="#,##0.0"/>
    <numFmt numFmtId="168" formatCode="#,##0.0_р_."/>
    <numFmt numFmtId="169" formatCode="#,##0.00_ ;\-#,##0.00\ "/>
    <numFmt numFmtId="170" formatCode="#,##0.00_р_."/>
  </numFmts>
  <fonts count="4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trike/>
      <sz val="12"/>
      <color rgb="FF002060"/>
      <name val="Times New Roman"/>
      <family val="1"/>
      <charset val="204"/>
    </font>
    <font>
      <b/>
      <strike/>
      <sz val="13"/>
      <color rgb="FF002060"/>
      <name val="Times New Roman"/>
      <family val="1"/>
      <charset val="204"/>
    </font>
    <font>
      <sz val="12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color rgb="FFFF0000"/>
      <name val="Arial Cyr"/>
      <charset val="204"/>
    </font>
    <font>
      <sz val="12"/>
      <color rgb="FF7030A0"/>
      <name val="Times New Roman"/>
      <family val="1"/>
      <charset val="204"/>
    </font>
    <font>
      <b/>
      <sz val="12"/>
      <name val="Arial Cyr"/>
      <charset val="204"/>
    </font>
    <font>
      <b/>
      <sz val="12"/>
      <color rgb="FF00B05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Arial Cyr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8">
    <xf numFmtId="0" fontId="0" fillId="0" borderId="0"/>
    <xf numFmtId="0" fontId="5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9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388">
    <xf numFmtId="0" fontId="0" fillId="0" borderId="0" xfId="0"/>
    <xf numFmtId="0" fontId="2" fillId="0" borderId="0" xfId="0" applyFont="1"/>
    <xf numFmtId="0" fontId="1" fillId="0" borderId="0" xfId="0" applyFont="1"/>
    <xf numFmtId="0" fontId="2" fillId="2" borderId="0" xfId="0" applyFont="1" applyFill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0" fontId="1" fillId="0" borderId="0" xfId="0" applyFont="1" applyFill="1"/>
    <xf numFmtId="0" fontId="1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 wrapText="1"/>
    </xf>
    <xf numFmtId="4" fontId="1" fillId="0" borderId="4" xfId="2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1" fillId="0" borderId="1" xfId="3" applyNumberFormat="1" applyFont="1" applyFill="1" applyBorder="1" applyAlignment="1">
      <alignment horizontal="center" vertical="center" wrapText="1"/>
    </xf>
    <xf numFmtId="4" fontId="1" fillId="2" borderId="4" xfId="2" applyNumberFormat="1" applyFont="1" applyFill="1" applyBorder="1" applyAlignment="1">
      <alignment horizontal="center" vertical="center" wrapText="1"/>
    </xf>
    <xf numFmtId="49" fontId="1" fillId="0" borderId="1" xfId="3" applyNumberFormat="1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4" fontId="6" fillId="0" borderId="1" xfId="0" applyNumberFormat="1" applyFont="1" applyBorder="1" applyAlignment="1">
      <alignment horizontal="center" vertical="center"/>
    </xf>
    <xf numFmtId="2" fontId="7" fillId="0" borderId="1" xfId="3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" fontId="7" fillId="0" borderId="1" xfId="3" applyNumberFormat="1" applyFont="1" applyBorder="1" applyAlignment="1">
      <alignment horizontal="center" vertical="center" shrinkToFi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2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4" fontId="12" fillId="0" borderId="1" xfId="2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2" fillId="0" borderId="1" xfId="0" applyFont="1" applyFill="1" applyBorder="1" applyAlignment="1">
      <alignment horizontal="right" vertical="center" wrapText="1"/>
    </xf>
    <xf numFmtId="0" fontId="14" fillId="0" borderId="0" xfId="0" applyFont="1"/>
    <xf numFmtId="4" fontId="14" fillId="0" borderId="0" xfId="0" applyNumberFormat="1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4" fontId="7" fillId="3" borderId="1" xfId="3" applyNumberFormat="1" applyFont="1" applyFill="1" applyBorder="1" applyAlignment="1">
      <alignment horizontal="center" vertical="center" shrinkToFit="1"/>
    </xf>
    <xf numFmtId="4" fontId="7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/>
    <xf numFmtId="0" fontId="3" fillId="3" borderId="0" xfId="0" applyFont="1" applyFill="1"/>
    <xf numFmtId="0" fontId="1" fillId="3" borderId="0" xfId="0" applyFont="1" applyFill="1"/>
    <xf numFmtId="0" fontId="2" fillId="3" borderId="0" xfId="0" applyFont="1" applyFill="1"/>
    <xf numFmtId="4" fontId="14" fillId="3" borderId="0" xfId="0" applyNumberFormat="1" applyFont="1" applyFill="1"/>
    <xf numFmtId="0" fontId="15" fillId="2" borderId="0" xfId="13" applyFont="1" applyFill="1" applyAlignment="1">
      <alignment horizontal="center" vertical="center"/>
    </xf>
    <xf numFmtId="0" fontId="15" fillId="2" borderId="0" xfId="13" applyFont="1" applyFill="1" applyAlignment="1">
      <alignment horizontal="center"/>
    </xf>
    <xf numFmtId="0" fontId="15" fillId="2" borderId="0" xfId="13" applyFont="1" applyFill="1"/>
    <xf numFmtId="0" fontId="16" fillId="2" borderId="0" xfId="13" applyFont="1" applyFill="1"/>
    <xf numFmtId="0" fontId="15" fillId="2" borderId="7" xfId="13" applyFont="1" applyFill="1" applyBorder="1"/>
    <xf numFmtId="0" fontId="7" fillId="2" borderId="4" xfId="13" applyFont="1" applyFill="1" applyBorder="1" applyAlignment="1">
      <alignment horizontal="center" vertical="center" wrapText="1"/>
    </xf>
    <xf numFmtId="0" fontId="7" fillId="2" borderId="0" xfId="13" applyFont="1" applyFill="1" applyBorder="1" applyAlignment="1"/>
    <xf numFmtId="0" fontId="7" fillId="2" borderId="1" xfId="13" applyFont="1" applyFill="1" applyBorder="1" applyAlignment="1">
      <alignment horizontal="center" vertical="center" wrapText="1"/>
    </xf>
    <xf numFmtId="2" fontId="1" fillId="2" borderId="1" xfId="13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/>
    </xf>
    <xf numFmtId="167" fontId="7" fillId="2" borderId="1" xfId="13" applyNumberFormat="1" applyFont="1" applyFill="1" applyBorder="1" applyAlignment="1">
      <alignment horizontal="center" vertical="center"/>
    </xf>
    <xf numFmtId="2" fontId="1" fillId="0" borderId="1" xfId="13" applyNumberFormat="1" applyFont="1" applyFill="1" applyBorder="1" applyAlignment="1">
      <alignment horizontal="center" vertical="center" wrapText="1"/>
    </xf>
    <xf numFmtId="168" fontId="7" fillId="2" borderId="1" xfId="14" applyNumberFormat="1" applyFont="1" applyFill="1" applyBorder="1" applyAlignment="1">
      <alignment horizontal="center" vertical="center"/>
    </xf>
    <xf numFmtId="0" fontId="7" fillId="2" borderId="14" xfId="13" applyFont="1" applyFill="1" applyBorder="1" applyAlignment="1">
      <alignment horizontal="center" vertical="center" wrapText="1"/>
    </xf>
    <xf numFmtId="166" fontId="1" fillId="0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167" fontId="1" fillId="2" borderId="1" xfId="2" applyNumberFormat="1" applyFont="1" applyFill="1" applyBorder="1" applyAlignment="1">
      <alignment horizontal="center" vertical="center"/>
    </xf>
    <xf numFmtId="168" fontId="1" fillId="2" borderId="1" xfId="2" applyNumberFormat="1" applyFont="1" applyFill="1" applyBorder="1" applyAlignment="1">
      <alignment horizontal="center" vertical="center"/>
    </xf>
    <xf numFmtId="0" fontId="1" fillId="2" borderId="1" xfId="13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top" wrapText="1"/>
    </xf>
    <xf numFmtId="0" fontId="7" fillId="2" borderId="1" xfId="13" applyNumberFormat="1" applyFont="1" applyFill="1" applyBorder="1" applyAlignment="1">
      <alignment horizontal="center" vertical="center"/>
    </xf>
    <xf numFmtId="0" fontId="7" fillId="0" borderId="1" xfId="13" applyFont="1" applyBorder="1" applyAlignment="1">
      <alignment horizontal="center" vertical="center" wrapText="1"/>
    </xf>
    <xf numFmtId="2" fontId="21" fillId="2" borderId="1" xfId="13" applyNumberFormat="1" applyFont="1" applyFill="1" applyBorder="1" applyAlignment="1">
      <alignment horizontal="center" vertical="center" wrapText="1"/>
    </xf>
    <xf numFmtId="167" fontId="1" fillId="2" borderId="1" xfId="2" applyNumberFormat="1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/>
    </xf>
    <xf numFmtId="167" fontId="21" fillId="2" borderId="4" xfId="2" applyNumberFormat="1" applyFont="1" applyFill="1" applyBorder="1" applyAlignment="1">
      <alignment horizontal="center" vertical="center" wrapText="1"/>
    </xf>
    <xf numFmtId="167" fontId="7" fillId="2" borderId="4" xfId="13" applyNumberFormat="1" applyFont="1" applyFill="1" applyBorder="1" applyAlignment="1">
      <alignment horizontal="center" vertical="center"/>
    </xf>
    <xf numFmtId="167" fontId="21" fillId="2" borderId="1" xfId="13" applyNumberFormat="1" applyFont="1" applyFill="1" applyBorder="1" applyAlignment="1">
      <alignment horizontal="center" vertical="center"/>
    </xf>
    <xf numFmtId="167" fontId="1" fillId="2" borderId="6" xfId="2" applyNumberFormat="1" applyFont="1" applyFill="1" applyBorder="1" applyAlignment="1">
      <alignment horizontal="center" vertical="center"/>
    </xf>
    <xf numFmtId="167" fontId="7" fillId="2" borderId="1" xfId="13" applyNumberFormat="1" applyFont="1" applyFill="1" applyBorder="1" applyAlignment="1">
      <alignment horizontal="center" vertical="center" wrapText="1"/>
    </xf>
    <xf numFmtId="49" fontId="1" fillId="2" borderId="1" xfId="13" applyNumberFormat="1" applyFont="1" applyFill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 wrapText="1"/>
    </xf>
    <xf numFmtId="168" fontId="1" fillId="2" borderId="1" xfId="13" applyNumberFormat="1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center" vertical="center" shrinkToFit="1"/>
    </xf>
    <xf numFmtId="0" fontId="22" fillId="2" borderId="1" xfId="13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168" fontId="1" fillId="2" borderId="1" xfId="2" applyNumberFormat="1" applyFont="1" applyFill="1" applyBorder="1" applyAlignment="1">
      <alignment horizontal="center" vertical="center" wrapText="1"/>
    </xf>
    <xf numFmtId="4" fontId="6" fillId="0" borderId="1" xfId="13" applyNumberFormat="1" applyFont="1" applyBorder="1" applyAlignment="1">
      <alignment horizontal="center" vertical="center"/>
    </xf>
    <xf numFmtId="4" fontId="1" fillId="2" borderId="1" xfId="2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/>
    </xf>
    <xf numFmtId="0" fontId="22" fillId="2" borderId="8" xfId="13" applyFont="1" applyFill="1" applyBorder="1" applyAlignment="1">
      <alignment horizontal="center" vertical="center" wrapText="1"/>
    </xf>
    <xf numFmtId="168" fontId="7" fillId="2" borderId="1" xfId="2" applyNumberFormat="1" applyFont="1" applyFill="1" applyBorder="1" applyAlignment="1">
      <alignment horizontal="center" vertical="center" wrapText="1"/>
    </xf>
    <xf numFmtId="168" fontId="1" fillId="2" borderId="6" xfId="2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168" fontId="7" fillId="2" borderId="1" xfId="2" applyNumberFormat="1" applyFont="1" applyFill="1" applyBorder="1" applyAlignment="1">
      <alignment horizontal="center" vertical="center"/>
    </xf>
    <xf numFmtId="168" fontId="21" fillId="2" borderId="1" xfId="2" applyNumberFormat="1" applyFont="1" applyFill="1" applyBorder="1" applyAlignment="1">
      <alignment horizontal="center" vertical="center" wrapText="1"/>
    </xf>
    <xf numFmtId="168" fontId="21" fillId="2" borderId="1" xfId="2" applyNumberFormat="1" applyFont="1" applyFill="1" applyBorder="1" applyAlignment="1">
      <alignment horizontal="center" vertical="center"/>
    </xf>
    <xf numFmtId="167" fontId="1" fillId="2" borderId="1" xfId="13" applyNumberFormat="1" applyFont="1" applyFill="1" applyBorder="1" applyAlignment="1">
      <alignment horizontal="center" vertical="center" wrapText="1"/>
    </xf>
    <xf numFmtId="166" fontId="6" fillId="2" borderId="1" xfId="13" applyNumberFormat="1" applyFont="1" applyFill="1" applyBorder="1" applyAlignment="1">
      <alignment horizontal="center" vertical="center" wrapText="1"/>
    </xf>
    <xf numFmtId="166" fontId="7" fillId="2" borderId="1" xfId="13" applyNumberFormat="1" applyFont="1" applyFill="1" applyBorder="1" applyAlignment="1">
      <alignment horizontal="center" vertical="center" wrapText="1"/>
    </xf>
    <xf numFmtId="49" fontId="7" fillId="2" borderId="8" xfId="13" applyNumberFormat="1" applyFont="1" applyFill="1" applyBorder="1" applyAlignment="1">
      <alignment horizontal="center" vertical="center" wrapText="1"/>
    </xf>
    <xf numFmtId="0" fontId="21" fillId="2" borderId="1" xfId="13" applyFont="1" applyFill="1" applyBorder="1" applyAlignment="1">
      <alignment horizontal="center" vertical="center" wrapText="1"/>
    </xf>
    <xf numFmtId="49" fontId="21" fillId="2" borderId="8" xfId="13" applyNumberFormat="1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 wrapText="1"/>
    </xf>
    <xf numFmtId="0" fontId="21" fillId="2" borderId="1" xfId="2" applyFont="1" applyFill="1" applyBorder="1" applyAlignment="1">
      <alignment horizontal="center" vertical="center"/>
    </xf>
    <xf numFmtId="168" fontId="21" fillId="2" borderId="6" xfId="2" applyNumberFormat="1" applyFont="1" applyFill="1" applyBorder="1" applyAlignment="1">
      <alignment horizontal="center" vertical="center"/>
    </xf>
    <xf numFmtId="0" fontId="23" fillId="2" borderId="1" xfId="13" applyFont="1" applyFill="1" applyBorder="1" applyAlignment="1">
      <alignment horizontal="center" vertical="center"/>
    </xf>
    <xf numFmtId="4" fontId="23" fillId="2" borderId="1" xfId="13" applyNumberFormat="1" applyFont="1" applyFill="1" applyBorder="1" applyAlignment="1">
      <alignment horizontal="center" vertical="center"/>
    </xf>
    <xf numFmtId="167" fontId="23" fillId="2" borderId="1" xfId="13" applyNumberFormat="1" applyFont="1" applyFill="1" applyBorder="1" applyAlignment="1">
      <alignment horizontal="center" vertical="center"/>
    </xf>
    <xf numFmtId="1" fontId="7" fillId="2" borderId="1" xfId="13" applyNumberFormat="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left" vertical="center" wrapText="1"/>
    </xf>
    <xf numFmtId="0" fontId="7" fillId="2" borderId="0" xfId="13" applyFont="1" applyFill="1" applyBorder="1"/>
    <xf numFmtId="0" fontId="7" fillId="2" borderId="0" xfId="13" applyFont="1" applyFill="1" applyBorder="1" applyAlignment="1">
      <alignment horizontal="center"/>
    </xf>
    <xf numFmtId="169" fontId="7" fillId="2" borderId="0" xfId="13" applyNumberFormat="1" applyFont="1" applyFill="1" applyAlignment="1">
      <alignment horizontal="center" vertical="center"/>
    </xf>
    <xf numFmtId="1" fontId="7" fillId="2" borderId="8" xfId="13" applyNumberFormat="1" applyFont="1" applyFill="1" applyBorder="1" applyAlignment="1">
      <alignment horizontal="center" vertical="center"/>
    </xf>
    <xf numFmtId="0" fontId="7" fillId="2" borderId="4" xfId="13" applyFont="1" applyFill="1" applyBorder="1" applyAlignment="1">
      <alignment horizontal="center" vertical="center"/>
    </xf>
    <xf numFmtId="0" fontId="7" fillId="2" borderId="4" xfId="13" applyFont="1" applyFill="1" applyBorder="1" applyAlignment="1">
      <alignment horizontal="left" vertical="center" wrapText="1"/>
    </xf>
    <xf numFmtId="0" fontId="7" fillId="2" borderId="0" xfId="13" applyFont="1" applyFill="1"/>
    <xf numFmtId="0" fontId="7" fillId="2" borderId="1" xfId="13" applyFont="1" applyFill="1" applyBorder="1"/>
    <xf numFmtId="0" fontId="7" fillId="2" borderId="8" xfId="13" applyFont="1" applyFill="1" applyBorder="1"/>
    <xf numFmtId="0" fontId="15" fillId="2" borderId="0" xfId="13" applyFont="1" applyFill="1" applyBorder="1" applyAlignment="1"/>
    <xf numFmtId="4" fontId="23" fillId="2" borderId="6" xfId="13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18" fillId="2" borderId="5" xfId="13" applyFont="1" applyFill="1" applyBorder="1" applyAlignment="1">
      <alignment horizontal="center" vertical="center" wrapText="1"/>
    </xf>
    <xf numFmtId="0" fontId="25" fillId="2" borderId="1" xfId="13" applyFont="1" applyFill="1" applyBorder="1" applyAlignment="1">
      <alignment horizontal="center" vertical="center" wrapText="1"/>
    </xf>
    <xf numFmtId="0" fontId="25" fillId="0" borderId="1" xfId="3" applyFont="1" applyFill="1" applyBorder="1" applyAlignment="1">
      <alignment horizontal="center" vertical="center" wrapText="1"/>
    </xf>
    <xf numFmtId="0" fontId="25" fillId="2" borderId="1" xfId="2" applyFont="1" applyFill="1" applyBorder="1" applyAlignment="1">
      <alignment horizontal="center" vertical="center"/>
    </xf>
    <xf numFmtId="2" fontId="25" fillId="2" borderId="1" xfId="13" applyNumberFormat="1" applyFont="1" applyFill="1" applyBorder="1" applyAlignment="1">
      <alignment horizontal="center" vertical="center" wrapText="1"/>
    </xf>
    <xf numFmtId="167" fontId="25" fillId="2" borderId="1" xfId="13" applyNumberFormat="1" applyFont="1" applyFill="1" applyBorder="1" applyAlignment="1">
      <alignment horizontal="center" vertical="center"/>
    </xf>
    <xf numFmtId="167" fontId="25" fillId="2" borderId="1" xfId="2" applyNumberFormat="1" applyFont="1" applyFill="1" applyBorder="1" applyAlignment="1">
      <alignment horizontal="center" vertical="center" wrapText="1"/>
    </xf>
    <xf numFmtId="0" fontId="26" fillId="2" borderId="1" xfId="13" applyFont="1" applyFill="1" applyBorder="1" applyAlignment="1">
      <alignment horizontal="center" vertical="center" wrapText="1"/>
    </xf>
    <xf numFmtId="2" fontId="26" fillId="2" borderId="1" xfId="13" applyNumberFormat="1" applyFont="1" applyFill="1" applyBorder="1" applyAlignment="1">
      <alignment horizontal="center" vertical="center" wrapText="1"/>
    </xf>
    <xf numFmtId="0" fontId="23" fillId="2" borderId="14" xfId="13" applyFont="1" applyFill="1" applyBorder="1" applyAlignment="1">
      <alignment horizontal="center" vertical="center" wrapText="1"/>
    </xf>
    <xf numFmtId="0" fontId="23" fillId="2" borderId="4" xfId="13" applyFont="1" applyFill="1" applyBorder="1" applyAlignment="1">
      <alignment horizontal="center" vertical="center" wrapText="1"/>
    </xf>
    <xf numFmtId="0" fontId="23" fillId="2" borderId="0" xfId="13" applyFont="1" applyFill="1" applyBorder="1" applyAlignment="1"/>
    <xf numFmtId="0" fontId="24" fillId="2" borderId="0" xfId="13" applyFont="1" applyFill="1"/>
    <xf numFmtId="0" fontId="27" fillId="2" borderId="0" xfId="13" applyFont="1" applyFill="1" applyAlignment="1">
      <alignment horizontal="center"/>
    </xf>
    <xf numFmtId="0" fontId="27" fillId="2" borderId="0" xfId="13" applyFont="1" applyFill="1"/>
    <xf numFmtId="0" fontId="27" fillId="2" borderId="7" xfId="13" applyFont="1" applyFill="1" applyBorder="1"/>
    <xf numFmtId="0" fontId="30" fillId="2" borderId="4" xfId="13" applyFont="1" applyFill="1" applyBorder="1" applyAlignment="1">
      <alignment horizontal="center" vertical="center" wrapText="1"/>
    </xf>
    <xf numFmtId="0" fontId="30" fillId="2" borderId="1" xfId="13" applyFont="1" applyFill="1" applyBorder="1" applyAlignment="1">
      <alignment horizontal="center" vertical="center" wrapText="1"/>
    </xf>
    <xf numFmtId="167" fontId="30" fillId="2" borderId="1" xfId="13" applyNumberFormat="1" applyFont="1" applyFill="1" applyBorder="1" applyAlignment="1">
      <alignment horizontal="center" vertical="center"/>
    </xf>
    <xf numFmtId="0" fontId="30" fillId="2" borderId="14" xfId="13" applyFont="1" applyFill="1" applyBorder="1" applyAlignment="1">
      <alignment horizontal="center" vertical="center" wrapText="1"/>
    </xf>
    <xf numFmtId="0" fontId="31" fillId="2" borderId="1" xfId="13" applyFont="1" applyFill="1" applyBorder="1" applyAlignment="1">
      <alignment horizontal="center" vertical="center" wrapText="1"/>
    </xf>
    <xf numFmtId="0" fontId="31" fillId="2" borderId="8" xfId="13" applyFont="1" applyFill="1" applyBorder="1" applyAlignment="1">
      <alignment horizontal="center" vertical="center" wrapText="1"/>
    </xf>
    <xf numFmtId="0" fontId="30" fillId="2" borderId="8" xfId="3" applyFont="1" applyFill="1" applyBorder="1" applyAlignment="1">
      <alignment horizontal="center" vertical="center" wrapText="1"/>
    </xf>
    <xf numFmtId="167" fontId="32" fillId="2" borderId="1" xfId="13" applyNumberFormat="1" applyFont="1" applyFill="1" applyBorder="1" applyAlignment="1">
      <alignment horizontal="center" vertical="center"/>
    </xf>
    <xf numFmtId="1" fontId="30" fillId="2" borderId="1" xfId="13" applyNumberFormat="1" applyFont="1" applyFill="1" applyBorder="1" applyAlignment="1">
      <alignment horizontal="center" vertical="center"/>
    </xf>
    <xf numFmtId="0" fontId="30" fillId="2" borderId="1" xfId="13" applyFont="1" applyFill="1" applyBorder="1" applyAlignment="1">
      <alignment horizontal="left" vertical="center" wrapText="1"/>
    </xf>
    <xf numFmtId="1" fontId="30" fillId="2" borderId="8" xfId="13" applyNumberFormat="1" applyFont="1" applyFill="1" applyBorder="1" applyAlignment="1">
      <alignment horizontal="center" vertical="center"/>
    </xf>
    <xf numFmtId="0" fontId="30" fillId="2" borderId="4" xfId="13" applyFont="1" applyFill="1" applyBorder="1" applyAlignment="1">
      <alignment horizontal="center" vertical="center"/>
    </xf>
    <xf numFmtId="0" fontId="30" fillId="2" borderId="4" xfId="13" applyFont="1" applyFill="1" applyBorder="1" applyAlignment="1">
      <alignment horizontal="left" vertical="center" wrapText="1"/>
    </xf>
    <xf numFmtId="0" fontId="30" fillId="2" borderId="1" xfId="13" applyFont="1" applyFill="1" applyBorder="1"/>
    <xf numFmtId="0" fontId="30" fillId="2" borderId="8" xfId="13" applyFont="1" applyFill="1" applyBorder="1"/>
    <xf numFmtId="0" fontId="30" fillId="2" borderId="0" xfId="13" applyFont="1" applyFill="1" applyBorder="1"/>
    <xf numFmtId="0" fontId="27" fillId="2" borderId="0" xfId="13" applyFont="1" applyFill="1" applyBorder="1" applyAlignment="1"/>
    <xf numFmtId="0" fontId="33" fillId="0" borderId="1" xfId="2" applyFont="1" applyFill="1" applyBorder="1" applyAlignment="1">
      <alignment horizontal="right" vertical="center" wrapText="1"/>
    </xf>
    <xf numFmtId="0" fontId="28" fillId="2" borderId="5" xfId="13" applyFont="1" applyFill="1" applyBorder="1" applyAlignment="1">
      <alignment horizontal="center" vertical="center" wrapText="1"/>
    </xf>
    <xf numFmtId="0" fontId="29" fillId="2" borderId="0" xfId="13" applyFont="1" applyFill="1" applyBorder="1" applyAlignment="1"/>
    <xf numFmtId="0" fontId="27" fillId="2" borderId="0" xfId="13" applyFont="1" applyFill="1" applyBorder="1"/>
    <xf numFmtId="167" fontId="34" fillId="2" borderId="1" xfId="13" applyNumberFormat="1" applyFont="1" applyFill="1" applyBorder="1" applyAlignment="1">
      <alignment horizontal="center" vertical="center"/>
    </xf>
    <xf numFmtId="0" fontId="34" fillId="2" borderId="14" xfId="13" applyFont="1" applyFill="1" applyBorder="1" applyAlignment="1">
      <alignment horizontal="center" vertical="center" wrapText="1"/>
    </xf>
    <xf numFmtId="0" fontId="34" fillId="2" borderId="4" xfId="13" applyFont="1" applyFill="1" applyBorder="1" applyAlignment="1">
      <alignment horizontal="center" vertical="center" wrapText="1"/>
    </xf>
    <xf numFmtId="0" fontId="35" fillId="2" borderId="0" xfId="13" applyFont="1" applyFill="1"/>
    <xf numFmtId="167" fontId="27" fillId="2" borderId="0" xfId="13" applyNumberFormat="1" applyFont="1" applyFill="1"/>
    <xf numFmtId="167" fontId="33" fillId="0" borderId="1" xfId="13" applyNumberFormat="1" applyFont="1" applyFill="1" applyBorder="1" applyAlignment="1">
      <alignment horizontal="center" vertical="center" wrapText="1"/>
    </xf>
    <xf numFmtId="167" fontId="7" fillId="2" borderId="1" xfId="2" applyNumberFormat="1" applyFont="1" applyFill="1" applyBorder="1" applyAlignment="1">
      <alignment horizontal="center" vertical="center"/>
    </xf>
    <xf numFmtId="167" fontId="33" fillId="2" borderId="1" xfId="2" applyNumberFormat="1" applyFont="1" applyFill="1" applyBorder="1" applyAlignment="1">
      <alignment horizontal="center" vertical="center"/>
    </xf>
    <xf numFmtId="167" fontId="33" fillId="2" borderId="1" xfId="13" applyNumberFormat="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center" wrapText="1"/>
    </xf>
    <xf numFmtId="167" fontId="7" fillId="2" borderId="1" xfId="2" applyNumberFormat="1" applyFont="1" applyFill="1" applyBorder="1" applyAlignment="1">
      <alignment horizontal="center" vertical="center" wrapText="1"/>
    </xf>
    <xf numFmtId="49" fontId="7" fillId="2" borderId="1" xfId="13" applyNumberFormat="1" applyFont="1" applyFill="1" applyBorder="1" applyAlignment="1">
      <alignment horizontal="left" vertical="center" wrapText="1"/>
    </xf>
    <xf numFmtId="167" fontId="7" fillId="2" borderId="1" xfId="3" applyNumberFormat="1" applyFont="1" applyFill="1" applyBorder="1" applyAlignment="1">
      <alignment horizontal="center" vertical="center" shrinkToFit="1"/>
    </xf>
    <xf numFmtId="0" fontId="7" fillId="0" borderId="1" xfId="13" applyFont="1" applyBorder="1" applyAlignment="1">
      <alignment horizontal="left" vertical="center" wrapText="1"/>
    </xf>
    <xf numFmtId="0" fontId="36" fillId="2" borderId="1" xfId="13" applyFont="1" applyFill="1" applyBorder="1" applyAlignment="1">
      <alignment horizontal="left" vertical="center" wrapText="1"/>
    </xf>
    <xf numFmtId="167" fontId="36" fillId="2" borderId="1" xfId="2" applyNumberFormat="1" applyFont="1" applyFill="1" applyBorder="1" applyAlignment="1">
      <alignment horizontal="center" vertical="center" wrapText="1"/>
    </xf>
    <xf numFmtId="167" fontId="36" fillId="2" borderId="1" xfId="13" applyNumberFormat="1" applyFont="1" applyFill="1" applyBorder="1" applyAlignment="1">
      <alignment horizontal="center" vertical="center"/>
    </xf>
    <xf numFmtId="167" fontId="36" fillId="2" borderId="1" xfId="2" applyNumberFormat="1" applyFont="1" applyFill="1" applyBorder="1" applyAlignment="1">
      <alignment horizontal="center" vertical="center"/>
    </xf>
    <xf numFmtId="0" fontId="22" fillId="4" borderId="1" xfId="13" applyFont="1" applyFill="1" applyBorder="1" applyAlignment="1">
      <alignment horizontal="center" vertical="center" wrapText="1"/>
    </xf>
    <xf numFmtId="0" fontId="22" fillId="2" borderId="5" xfId="13" applyFont="1" applyFill="1" applyBorder="1" applyAlignment="1">
      <alignment horizontal="right" vertical="center" wrapText="1"/>
    </xf>
    <xf numFmtId="0" fontId="7" fillId="4" borderId="1" xfId="13" applyFont="1" applyFill="1" applyBorder="1" applyAlignment="1">
      <alignment horizontal="center" vertical="center" wrapText="1"/>
    </xf>
    <xf numFmtId="0" fontId="33" fillId="2" borderId="1" xfId="13" applyFont="1" applyFill="1" applyBorder="1" applyAlignment="1">
      <alignment horizontal="center" vertical="center" wrapText="1"/>
    </xf>
    <xf numFmtId="167" fontId="30" fillId="4" borderId="1" xfId="13" applyNumberFormat="1" applyFont="1" applyFill="1" applyBorder="1" applyAlignment="1">
      <alignment horizontal="center" vertical="center" wrapText="1"/>
    </xf>
    <xf numFmtId="0" fontId="19" fillId="2" borderId="0" xfId="13" applyFont="1" applyFill="1" applyBorder="1" applyAlignment="1"/>
    <xf numFmtId="0" fontId="19" fillId="2" borderId="0" xfId="13" applyFont="1" applyFill="1" applyBorder="1" applyAlignment="1">
      <alignment horizontal="left"/>
    </xf>
    <xf numFmtId="0" fontId="7" fillId="2" borderId="13" xfId="13" applyFont="1" applyFill="1" applyBorder="1" applyAlignment="1">
      <alignment horizontal="left" vertical="center"/>
    </xf>
    <xf numFmtId="0" fontId="7" fillId="2" borderId="6" xfId="3" applyFont="1" applyFill="1" applyBorder="1" applyAlignment="1">
      <alignment horizontal="left" vertical="center" wrapText="1"/>
    </xf>
    <xf numFmtId="0" fontId="33" fillId="2" borderId="6" xfId="3" applyFont="1" applyFill="1" applyBorder="1" applyAlignment="1">
      <alignment horizontal="left" vertical="center" wrapText="1"/>
    </xf>
    <xf numFmtId="0" fontId="15" fillId="2" borderId="0" xfId="13" applyFont="1" applyFill="1" applyAlignment="1">
      <alignment horizontal="left"/>
    </xf>
    <xf numFmtId="0" fontId="32" fillId="2" borderId="1" xfId="13" applyFont="1" applyFill="1" applyBorder="1" applyAlignment="1">
      <alignment horizontal="left" vertical="center"/>
    </xf>
    <xf numFmtId="49" fontId="36" fillId="2" borderId="1" xfId="13" applyNumberFormat="1" applyFont="1" applyFill="1" applyBorder="1" applyAlignment="1">
      <alignment horizontal="left" vertical="center" wrapText="1"/>
    </xf>
    <xf numFmtId="0" fontId="7" fillId="2" borderId="1" xfId="13" applyFont="1" applyFill="1" applyBorder="1" applyAlignment="1">
      <alignment horizontal="center" vertical="center" wrapText="1"/>
    </xf>
    <xf numFmtId="167" fontId="33" fillId="3" borderId="1" xfId="13" applyNumberFormat="1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2" borderId="4" xfId="13" applyFont="1" applyFill="1" applyBorder="1" applyAlignment="1">
      <alignment horizontal="center" vertical="center" wrapText="1"/>
    </xf>
    <xf numFmtId="170" fontId="15" fillId="2" borderId="0" xfId="13" applyNumberFormat="1" applyFont="1" applyFill="1"/>
    <xf numFmtId="0" fontId="22" fillId="0" borderId="1" xfId="13" applyFont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2" borderId="1" xfId="13" applyNumberFormat="1" applyFont="1" applyFill="1" applyBorder="1" applyAlignment="1">
      <alignment horizontal="center" vertical="center"/>
    </xf>
    <xf numFmtId="167" fontId="22" fillId="2" borderId="1" xfId="13" applyNumberFormat="1" applyFont="1" applyFill="1" applyBorder="1" applyAlignment="1">
      <alignment horizontal="center" vertical="center"/>
    </xf>
    <xf numFmtId="0" fontId="22" fillId="2" borderId="14" xfId="13" applyFont="1" applyFill="1" applyBorder="1" applyAlignment="1">
      <alignment horizontal="center" vertical="center" wrapText="1"/>
    </xf>
    <xf numFmtId="0" fontId="22" fillId="2" borderId="4" xfId="13" applyFont="1" applyFill="1" applyBorder="1" applyAlignment="1">
      <alignment horizontal="center" vertical="center" wrapText="1"/>
    </xf>
    <xf numFmtId="0" fontId="22" fillId="2" borderId="0" xfId="13" applyFont="1" applyFill="1" applyBorder="1" applyAlignment="1"/>
    <xf numFmtId="0" fontId="37" fillId="2" borderId="0" xfId="13" applyFont="1" applyFill="1"/>
    <xf numFmtId="0" fontId="8" fillId="2" borderId="1" xfId="13" applyFont="1" applyFill="1" applyBorder="1" applyAlignment="1">
      <alignment horizontal="center" vertical="center" wrapText="1"/>
    </xf>
    <xf numFmtId="167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22" fillId="2" borderId="8" xfId="3" applyFont="1" applyFill="1" applyBorder="1" applyAlignment="1">
      <alignment horizontal="center" vertical="center" wrapText="1"/>
    </xf>
    <xf numFmtId="49" fontId="22" fillId="2" borderId="8" xfId="13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0" fontId="31" fillId="2" borderId="8" xfId="3" applyFont="1" applyFill="1" applyBorder="1" applyAlignment="1">
      <alignment horizontal="center" vertical="center" wrapText="1"/>
    </xf>
    <xf numFmtId="0" fontId="31" fillId="2" borderId="0" xfId="13" applyFont="1" applyFill="1" applyBorder="1" applyAlignment="1"/>
    <xf numFmtId="0" fontId="40" fillId="2" borderId="0" xfId="13" applyFont="1" applyFill="1"/>
    <xf numFmtId="167" fontId="7" fillId="2" borderId="6" xfId="2" applyNumberFormat="1" applyFont="1" applyFill="1" applyBorder="1" applyAlignment="1">
      <alignment horizontal="center" vertical="center"/>
    </xf>
    <xf numFmtId="170" fontId="7" fillId="2" borderId="1" xfId="13" applyNumberFormat="1" applyFont="1" applyFill="1" applyBorder="1" applyAlignment="1">
      <alignment horizontal="center" vertical="center"/>
    </xf>
    <xf numFmtId="170" fontId="1" fillId="2" borderId="1" xfId="2" applyNumberFormat="1" applyFont="1" applyFill="1" applyBorder="1" applyAlignment="1">
      <alignment horizontal="center" vertical="center"/>
    </xf>
    <xf numFmtId="170" fontId="22" fillId="2" borderId="1" xfId="13" applyNumberFormat="1" applyFont="1" applyFill="1" applyBorder="1" applyAlignment="1">
      <alignment horizontal="center" vertical="center"/>
    </xf>
    <xf numFmtId="168" fontId="21" fillId="2" borderId="1" xfId="13" applyNumberFormat="1" applyFont="1" applyFill="1" applyBorder="1" applyAlignment="1">
      <alignment horizontal="center" vertical="center" wrapText="1"/>
    </xf>
    <xf numFmtId="168" fontId="21" fillId="2" borderId="4" xfId="2" applyNumberFormat="1" applyFont="1" applyFill="1" applyBorder="1" applyAlignment="1">
      <alignment horizontal="center" vertical="center" wrapText="1"/>
    </xf>
    <xf numFmtId="168" fontId="21" fillId="2" borderId="1" xfId="13" applyNumberFormat="1" applyFont="1" applyFill="1" applyBorder="1" applyAlignment="1">
      <alignment horizontal="center" vertical="center"/>
    </xf>
    <xf numFmtId="168" fontId="7" fillId="2" borderId="1" xfId="13" applyNumberFormat="1" applyFont="1" applyFill="1" applyBorder="1" applyAlignment="1">
      <alignment horizontal="center" vertical="center"/>
    </xf>
    <xf numFmtId="168" fontId="22" fillId="2" borderId="1" xfId="13" applyNumberFormat="1" applyFont="1" applyFill="1" applyBorder="1" applyAlignment="1">
      <alignment horizontal="center" vertical="center"/>
    </xf>
    <xf numFmtId="168" fontId="7" fillId="2" borderId="1" xfId="13" applyNumberFormat="1" applyFont="1" applyFill="1" applyBorder="1" applyAlignment="1">
      <alignment horizontal="center" vertical="center" wrapText="1"/>
    </xf>
    <xf numFmtId="168" fontId="7" fillId="2" borderId="1" xfId="3" applyNumberFormat="1" applyFont="1" applyFill="1" applyBorder="1" applyAlignment="1">
      <alignment horizontal="center" vertical="center" shrinkToFit="1"/>
    </xf>
    <xf numFmtId="170" fontId="1" fillId="2" borderId="1" xfId="2" applyNumberFormat="1" applyFont="1" applyFill="1" applyBorder="1" applyAlignment="1">
      <alignment horizontal="center" vertical="center" wrapText="1"/>
    </xf>
    <xf numFmtId="170" fontId="8" fillId="2" borderId="1" xfId="2" applyNumberFormat="1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/>
    </xf>
    <xf numFmtId="170" fontId="7" fillId="2" borderId="1" xfId="2" applyNumberFormat="1" applyFont="1" applyFill="1" applyBorder="1" applyAlignment="1">
      <alignment horizontal="center" vertical="center" wrapText="1"/>
    </xf>
    <xf numFmtId="170" fontId="22" fillId="2" borderId="1" xfId="2" applyNumberFormat="1" applyFont="1" applyFill="1" applyBorder="1" applyAlignment="1">
      <alignment horizontal="center" vertical="center" wrapText="1"/>
    </xf>
    <xf numFmtId="168" fontId="8" fillId="2" borderId="6" xfId="2" applyNumberFormat="1" applyFont="1" applyFill="1" applyBorder="1" applyAlignment="1">
      <alignment horizontal="center" vertical="center"/>
    </xf>
    <xf numFmtId="168" fontId="22" fillId="2" borderId="1" xfId="2" applyNumberFormat="1" applyFont="1" applyFill="1" applyBorder="1" applyAlignment="1">
      <alignment horizontal="center" vertical="center" wrapText="1"/>
    </xf>
    <xf numFmtId="168" fontId="22" fillId="2" borderId="1" xfId="2" applyNumberFormat="1" applyFont="1" applyFill="1" applyBorder="1" applyAlignment="1">
      <alignment horizontal="center" vertical="center"/>
    </xf>
    <xf numFmtId="168" fontId="38" fillId="2" borderId="1" xfId="2" applyNumberFormat="1" applyFont="1" applyFill="1" applyBorder="1" applyAlignment="1">
      <alignment horizontal="center" vertical="center" wrapText="1"/>
    </xf>
    <xf numFmtId="168" fontId="38" fillId="2" borderId="1" xfId="2" applyNumberFormat="1" applyFont="1" applyFill="1" applyBorder="1" applyAlignment="1">
      <alignment horizontal="center" vertical="center"/>
    </xf>
    <xf numFmtId="168" fontId="39" fillId="2" borderId="1" xfId="13" applyNumberFormat="1" applyFont="1" applyFill="1" applyBorder="1" applyAlignment="1">
      <alignment horizontal="center" vertical="center" wrapText="1"/>
    </xf>
    <xf numFmtId="166" fontId="22" fillId="2" borderId="1" xfId="13" applyNumberFormat="1" applyFont="1" applyFill="1" applyBorder="1" applyAlignment="1">
      <alignment horizontal="center" vertical="center" wrapText="1"/>
    </xf>
    <xf numFmtId="166" fontId="39" fillId="2" borderId="1" xfId="13" applyNumberFormat="1" applyFont="1" applyFill="1" applyBorder="1" applyAlignment="1">
      <alignment horizontal="center" vertical="center" wrapText="1"/>
    </xf>
    <xf numFmtId="170" fontId="6" fillId="2" borderId="1" xfId="13" applyNumberFormat="1" applyFont="1" applyFill="1" applyBorder="1" applyAlignment="1">
      <alignment horizontal="center" vertical="center" wrapText="1"/>
    </xf>
    <xf numFmtId="168" fontId="8" fillId="2" borderId="1" xfId="2" applyNumberFormat="1" applyFont="1" applyFill="1" applyBorder="1" applyAlignment="1">
      <alignment horizontal="center" vertical="center" wrapText="1"/>
    </xf>
    <xf numFmtId="168" fontId="22" fillId="2" borderId="6" xfId="2" applyNumberFormat="1" applyFont="1" applyFill="1" applyBorder="1" applyAlignment="1">
      <alignment horizontal="center" vertical="center"/>
    </xf>
    <xf numFmtId="168" fontId="7" fillId="2" borderId="6" xfId="2" applyNumberFormat="1" applyFont="1" applyFill="1" applyBorder="1" applyAlignment="1">
      <alignment horizontal="center" vertical="center"/>
    </xf>
    <xf numFmtId="49" fontId="31" fillId="2" borderId="8" xfId="13" applyNumberFormat="1" applyFont="1" applyFill="1" applyBorder="1" applyAlignment="1">
      <alignment horizontal="left" vertical="center" wrapText="1"/>
    </xf>
    <xf numFmtId="0" fontId="31" fillId="0" borderId="1" xfId="3" applyFont="1" applyFill="1" applyBorder="1" applyAlignment="1">
      <alignment horizontal="center" vertical="center" wrapText="1"/>
    </xf>
    <xf numFmtId="0" fontId="31" fillId="2" borderId="1" xfId="2" applyFont="1" applyFill="1" applyBorder="1" applyAlignment="1">
      <alignment horizontal="center" vertical="center"/>
    </xf>
    <xf numFmtId="168" fontId="31" fillId="2" borderId="1" xfId="2" applyNumberFormat="1" applyFont="1" applyFill="1" applyBorder="1" applyAlignment="1">
      <alignment horizontal="center" vertical="center" wrapText="1"/>
    </xf>
    <xf numFmtId="167" fontId="31" fillId="2" borderId="1" xfId="13" applyNumberFormat="1" applyFont="1" applyFill="1" applyBorder="1" applyAlignment="1">
      <alignment horizontal="center" vertical="center"/>
    </xf>
    <xf numFmtId="168" fontId="31" fillId="2" borderId="1" xfId="2" applyNumberFormat="1" applyFont="1" applyFill="1" applyBorder="1" applyAlignment="1">
      <alignment horizontal="center" vertical="center"/>
    </xf>
    <xf numFmtId="168" fontId="31" fillId="2" borderId="6" xfId="2" applyNumberFormat="1" applyFont="1" applyFill="1" applyBorder="1" applyAlignment="1">
      <alignment horizontal="center" vertical="center"/>
    </xf>
    <xf numFmtId="0" fontId="31" fillId="2" borderId="6" xfId="3" applyFont="1" applyFill="1" applyBorder="1" applyAlignment="1">
      <alignment horizontal="center" vertical="center" wrapText="1"/>
    </xf>
    <xf numFmtId="170" fontId="23" fillId="2" borderId="1" xfId="13" applyNumberFormat="1" applyFont="1" applyFill="1" applyBorder="1" applyAlignment="1">
      <alignment horizontal="center" vertical="center"/>
    </xf>
    <xf numFmtId="168" fontId="41" fillId="2" borderId="0" xfId="13" applyNumberFormat="1" applyFont="1" applyFill="1"/>
    <xf numFmtId="169" fontId="41" fillId="2" borderId="0" xfId="13" applyNumberFormat="1" applyFont="1" applyFill="1"/>
    <xf numFmtId="0" fontId="7" fillId="2" borderId="1" xfId="13" applyFont="1" applyFill="1" applyBorder="1" applyAlignment="1">
      <alignment horizontal="center" vertical="center" wrapText="1"/>
    </xf>
    <xf numFmtId="167" fontId="7" fillId="2" borderId="1" xfId="14" applyNumberFormat="1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167" fontId="7" fillId="2" borderId="4" xfId="2" applyNumberFormat="1" applyFont="1" applyFill="1" applyBorder="1" applyAlignment="1">
      <alignment horizontal="center" vertical="center" wrapText="1"/>
    </xf>
    <xf numFmtId="0" fontId="7" fillId="2" borderId="8" xfId="13" applyFont="1" applyFill="1" applyBorder="1" applyAlignment="1">
      <alignment horizontal="center" vertical="center" wrapText="1"/>
    </xf>
    <xf numFmtId="4" fontId="7" fillId="2" borderId="1" xfId="2" applyNumberFormat="1" applyFont="1" applyFill="1" applyBorder="1" applyAlignment="1">
      <alignment horizontal="center" vertical="center" wrapText="1"/>
    </xf>
    <xf numFmtId="0" fontId="7" fillId="3" borderId="1" xfId="13" applyFont="1" applyFill="1" applyBorder="1" applyAlignment="1">
      <alignment horizontal="center" vertical="center" wrapText="1"/>
    </xf>
    <xf numFmtId="0" fontId="7" fillId="3" borderId="4" xfId="13" applyFont="1" applyFill="1" applyBorder="1" applyAlignment="1">
      <alignment horizontal="center" vertical="center" wrapText="1"/>
    </xf>
    <xf numFmtId="0" fontId="7" fillId="3" borderId="0" xfId="13" applyFont="1" applyFill="1" applyBorder="1" applyAlignment="1"/>
    <xf numFmtId="0" fontId="15" fillId="3" borderId="0" xfId="13" applyFont="1" applyFill="1"/>
    <xf numFmtId="0" fontId="7" fillId="2" borderId="8" xfId="3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2" borderId="4" xfId="13" applyFont="1" applyFill="1" applyBorder="1" applyAlignment="1">
      <alignment horizontal="center" vertical="center" wrapText="1"/>
    </xf>
    <xf numFmtId="4" fontId="7" fillId="2" borderId="1" xfId="13" applyNumberFormat="1" applyFont="1" applyFill="1" applyBorder="1" applyAlignment="1">
      <alignment horizontal="center" vertical="center"/>
    </xf>
    <xf numFmtId="49" fontId="7" fillId="2" borderId="1" xfId="1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" fontId="7" fillId="2" borderId="4" xfId="2" applyNumberFormat="1" applyFont="1" applyFill="1" applyBorder="1" applyAlignment="1">
      <alignment horizontal="center" vertical="center" wrapText="1"/>
    </xf>
    <xf numFmtId="0" fontId="7" fillId="2" borderId="1" xfId="13" applyFont="1" applyFill="1" applyBorder="1" applyAlignment="1">
      <alignment horizontal="center" vertical="center" wrapText="1"/>
    </xf>
    <xf numFmtId="0" fontId="7" fillId="2" borderId="4" xfId="13" applyFont="1" applyFill="1" applyBorder="1" applyAlignment="1">
      <alignment horizontal="center" vertical="center" wrapText="1"/>
    </xf>
    <xf numFmtId="4" fontId="7" fillId="2" borderId="1" xfId="3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>
      <alignment horizontal="center" vertical="center"/>
    </xf>
    <xf numFmtId="0" fontId="7" fillId="2" borderId="1" xfId="1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30" fillId="2" borderId="1" xfId="2" applyFont="1" applyFill="1" applyBorder="1" applyAlignment="1">
      <alignment horizontal="center" vertical="center"/>
    </xf>
    <xf numFmtId="166" fontId="7" fillId="0" borderId="1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6" fillId="2" borderId="6" xfId="3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wrapText="1"/>
    </xf>
    <xf numFmtId="0" fontId="25" fillId="2" borderId="6" xfId="3" applyFont="1" applyFill="1" applyBorder="1" applyAlignment="1">
      <alignment horizontal="center" vertical="center" wrapText="1"/>
    </xf>
    <xf numFmtId="0" fontId="25" fillId="2" borderId="8" xfId="3" applyFont="1" applyFill="1" applyBorder="1" applyAlignment="1">
      <alignment horizontal="center" vertical="center" wrapText="1"/>
    </xf>
    <xf numFmtId="0" fontId="17" fillId="2" borderId="0" xfId="13" applyFont="1" applyFill="1" applyAlignment="1">
      <alignment horizontal="right" vertical="center" wrapText="1"/>
    </xf>
    <xf numFmtId="0" fontId="18" fillId="2" borderId="5" xfId="13" applyFont="1" applyFill="1" applyBorder="1" applyAlignment="1">
      <alignment horizontal="center" vertical="center" wrapText="1"/>
    </xf>
    <xf numFmtId="0" fontId="19" fillId="2" borderId="5" xfId="13" applyFont="1" applyFill="1" applyBorder="1" applyAlignment="1">
      <alignment horizontal="center" vertical="center" wrapText="1"/>
    </xf>
    <xf numFmtId="0" fontId="19" fillId="2" borderId="5" xfId="13" applyFont="1" applyFill="1" applyBorder="1" applyAlignment="1"/>
    <xf numFmtId="0" fontId="7" fillId="2" borderId="1" xfId="13" applyFont="1" applyFill="1" applyBorder="1" applyAlignment="1">
      <alignment horizontal="center" vertical="center" wrapText="1"/>
    </xf>
    <xf numFmtId="0" fontId="7" fillId="2" borderId="3" xfId="13" applyFont="1" applyFill="1" applyBorder="1" applyAlignment="1">
      <alignment horizontal="center" vertical="center" wrapText="1"/>
    </xf>
    <xf numFmtId="0" fontId="7" fillId="2" borderId="4" xfId="13" applyFont="1" applyFill="1" applyBorder="1" applyAlignment="1">
      <alignment horizontal="center" vertical="center" wrapText="1"/>
    </xf>
    <xf numFmtId="0" fontId="7" fillId="2" borderId="9" xfId="13" applyFont="1" applyFill="1" applyBorder="1" applyAlignment="1"/>
    <xf numFmtId="0" fontId="7" fillId="2" borderId="11" xfId="13" applyFont="1" applyFill="1" applyBorder="1" applyAlignment="1"/>
    <xf numFmtId="0" fontId="7" fillId="2" borderId="2" xfId="1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6" xfId="13" applyFont="1" applyFill="1" applyBorder="1" applyAlignment="1">
      <alignment horizontal="left" vertical="center" wrapText="1"/>
    </xf>
    <xf numFmtId="0" fontId="7" fillId="2" borderId="7" xfId="13" applyFont="1" applyFill="1" applyBorder="1" applyAlignment="1">
      <alignment horizontal="left" vertical="center" wrapText="1"/>
    </xf>
    <xf numFmtId="0" fontId="7" fillId="2" borderId="15" xfId="13" applyFont="1" applyFill="1" applyBorder="1" applyAlignment="1">
      <alignment horizontal="left" vertical="center" wrapText="1"/>
    </xf>
    <xf numFmtId="0" fontId="7" fillId="2" borderId="10" xfId="13" applyFont="1" applyFill="1" applyBorder="1" applyAlignment="1">
      <alignment horizontal="left" vertical="center" wrapText="1"/>
    </xf>
    <xf numFmtId="0" fontId="20" fillId="2" borderId="1" xfId="13" applyFont="1" applyFill="1" applyBorder="1" applyAlignment="1">
      <alignment horizontal="center" vertical="center" wrapText="1"/>
    </xf>
    <xf numFmtId="0" fontId="7" fillId="2" borderId="9" xfId="13" applyFont="1" applyFill="1" applyBorder="1" applyAlignment="1">
      <alignment horizontal="center" vertical="center"/>
    </xf>
    <xf numFmtId="0" fontId="15" fillId="2" borderId="10" xfId="13" applyFont="1" applyFill="1" applyBorder="1" applyAlignment="1">
      <alignment horizontal="center" vertical="center"/>
    </xf>
    <xf numFmtId="0" fontId="7" fillId="2" borderId="11" xfId="13" applyFont="1" applyFill="1" applyBorder="1" applyAlignment="1">
      <alignment horizontal="center" vertical="center"/>
    </xf>
    <xf numFmtId="0" fontId="15" fillId="2" borderId="12" xfId="13" applyFont="1" applyFill="1" applyBorder="1" applyAlignment="1">
      <alignment horizontal="center" vertical="center"/>
    </xf>
    <xf numFmtId="0" fontId="7" fillId="2" borderId="13" xfId="13" applyFont="1" applyFill="1" applyBorder="1" applyAlignment="1">
      <alignment horizontal="center" vertical="center"/>
    </xf>
    <xf numFmtId="0" fontId="15" fillId="2" borderId="14" xfId="1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 wrapText="1"/>
    </xf>
    <xf numFmtId="0" fontId="7" fillId="2" borderId="14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4" fontId="23" fillId="2" borderId="6" xfId="13" applyNumberFormat="1" applyFont="1" applyFill="1" applyBorder="1" applyAlignment="1">
      <alignment horizontal="center" vertical="center" wrapText="1"/>
    </xf>
    <xf numFmtId="0" fontId="24" fillId="2" borderId="8" xfId="13" applyFont="1" applyFill="1" applyBorder="1" applyAlignment="1">
      <alignment horizontal="center" vertical="center" wrapText="1"/>
    </xf>
    <xf numFmtId="0" fontId="22" fillId="2" borderId="0" xfId="13" applyFont="1" applyFill="1" applyBorder="1" applyAlignment="1">
      <alignment horizontal="center" vertical="center" wrapText="1"/>
    </xf>
    <xf numFmtId="0" fontId="30" fillId="2" borderId="6" xfId="3" applyFont="1" applyFill="1" applyBorder="1" applyAlignment="1">
      <alignment horizontal="left" vertical="center" wrapText="1"/>
    </xf>
    <xf numFmtId="0" fontId="30" fillId="2" borderId="8" xfId="3" applyFont="1" applyFill="1" applyBorder="1" applyAlignment="1">
      <alignment horizontal="left" vertical="center" wrapText="1"/>
    </xf>
    <xf numFmtId="0" fontId="7" fillId="2" borderId="2" xfId="13" applyFont="1" applyFill="1" applyBorder="1" applyAlignment="1">
      <alignment horizontal="left" vertical="center"/>
    </xf>
    <xf numFmtId="0" fontId="7" fillId="2" borderId="3" xfId="13" applyFont="1" applyFill="1" applyBorder="1" applyAlignment="1">
      <alignment horizontal="left" vertical="center"/>
    </xf>
    <xf numFmtId="0" fontId="30" fillId="2" borderId="3" xfId="13" applyFont="1" applyFill="1" applyBorder="1" applyAlignment="1">
      <alignment horizontal="center" vertical="center" wrapText="1"/>
    </xf>
    <xf numFmtId="170" fontId="7" fillId="2" borderId="1" xfId="13" applyNumberFormat="1" applyFont="1" applyFill="1" applyBorder="1" applyAlignment="1">
      <alignment horizontal="center" vertical="center" wrapText="1"/>
    </xf>
    <xf numFmtId="0" fontId="22" fillId="2" borderId="6" xfId="3" applyFont="1" applyFill="1" applyBorder="1" applyAlignment="1">
      <alignment horizontal="center" vertical="center" wrapText="1"/>
    </xf>
    <xf numFmtId="0" fontId="22" fillId="2" borderId="8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</cellXfs>
  <cellStyles count="18">
    <cellStyle name="Обычный" xfId="0" builtinId="0"/>
    <cellStyle name="Обычный 2" xfId="2"/>
    <cellStyle name="Обычный 2 2" xfId="5"/>
    <cellStyle name="Обычный 2 2 2" xfId="17"/>
    <cellStyle name="Обычный 2 2 3" xfId="14"/>
    <cellStyle name="Обычный 2 3" xfId="6"/>
    <cellStyle name="Обычный 2 4" xfId="13"/>
    <cellStyle name="Обычный 3" xfId="3"/>
    <cellStyle name="Обычный 4" xfId="1"/>
    <cellStyle name="Обычный 4 2" xfId="7"/>
    <cellStyle name="Обычный 5" xfId="8"/>
    <cellStyle name="Процентный 2" xfId="9"/>
    <cellStyle name="Процентный 3" xfId="10"/>
    <cellStyle name="Финансовый 2" xfId="4"/>
    <cellStyle name="Финансовый 2 2" xfId="11"/>
    <cellStyle name="Финансовый 2 2 2" xfId="15"/>
    <cellStyle name="Финансовый 3" xfId="12"/>
    <cellStyle name="Финансовый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harova-ds/AppData/Local/Microsoft/Windows/Temporary%20Internet%20Files/Content.Outlook/WGNNNRH0/&#1086;&#1090;%20&#1059;&#1069;&#1080;&#1040;/&#1050;&#1086;&#1087;&#1080;&#1103;%20&#1048;&#1058;&#1054;&#1043;&#1054;&#1042;&#1067;&#1049;%20&#1055;&#1045;&#1056;&#1045;&#1063;&#1045;&#1053;&#1068;%202021-2023%20&#1089;&#1086;&#1075;&#1083;&#1072;&#1089;&#1086;&#1074;&#1072;&#1085;&#1085;&#1099;&#1081;%20(&#1080;&#1079;&#1084;&#1077;&#1085;&#1077;&#1085;%2011.11)%20(4680768%20v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ерс.пер."/>
      <sheetName val="перс.перечень после Можегова"/>
      <sheetName val="перс.перечень Можегов (18.11)"/>
    </sheetNames>
    <sheetDataSet>
      <sheetData sheetId="0">
        <row r="60">
          <cell r="F60">
            <v>231808.16000000003</v>
          </cell>
          <cell r="G60">
            <v>119480.59999999999</v>
          </cell>
          <cell r="I60">
            <v>250964.90999999997</v>
          </cell>
          <cell r="J60">
            <v>123224</v>
          </cell>
          <cell r="L60">
            <v>232930</v>
          </cell>
          <cell r="M6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SheetLayoutView="100" workbookViewId="0">
      <selection activeCell="J8" sqref="J8"/>
    </sheetView>
  </sheetViews>
  <sheetFormatPr baseColWidth="10" defaultColWidth="9.1640625" defaultRowHeight="15" outlineLevelCol="1" x14ac:dyDescent="0"/>
  <cols>
    <col min="1" max="1" width="5.83203125" style="1" customWidth="1"/>
    <col min="2" max="2" width="44.6640625" style="1" customWidth="1"/>
    <col min="3" max="3" width="13" style="1" customWidth="1" outlineLevel="1"/>
    <col min="4" max="4" width="14.33203125" style="1" customWidth="1" outlineLevel="1"/>
    <col min="5" max="5" width="17.5" style="1" customWidth="1" outlineLevel="1"/>
    <col min="6" max="6" width="14.6640625" style="1" customWidth="1" outlineLevel="1"/>
    <col min="7" max="7" width="18.6640625" style="1" customWidth="1" outlineLevel="1"/>
    <col min="8" max="8" width="15.5" style="1" customWidth="1" outlineLevel="1"/>
    <col min="9" max="9" width="11.1640625" style="1" bestFit="1" customWidth="1"/>
    <col min="10" max="10" width="11" style="1" bestFit="1" customWidth="1"/>
    <col min="11" max="11" width="14" style="1" bestFit="1" customWidth="1"/>
    <col min="12" max="12" width="19.5" style="93" bestFit="1" customWidth="1"/>
    <col min="13" max="14" width="14" style="1" bestFit="1" customWidth="1"/>
    <col min="15" max="15" width="6.5" style="6" customWidth="1"/>
    <col min="16" max="18" width="6.5" style="1" customWidth="1"/>
    <col min="19" max="19" width="17.6640625" style="1" customWidth="1"/>
    <col min="20" max="16384" width="9.1640625" style="1"/>
  </cols>
  <sheetData>
    <row r="1" spans="1:19" ht="44" customHeight="1">
      <c r="A1" s="328" t="s">
        <v>150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</row>
    <row r="2" spans="1:19">
      <c r="A2" s="10"/>
      <c r="B2" s="10"/>
      <c r="C2" s="10"/>
      <c r="D2" s="10"/>
      <c r="E2" s="10"/>
      <c r="F2" s="10"/>
      <c r="G2" s="11"/>
      <c r="H2" s="11"/>
      <c r="I2" s="11"/>
      <c r="J2" s="11"/>
      <c r="K2" s="12"/>
      <c r="L2" s="12"/>
      <c r="M2" s="12"/>
      <c r="N2" s="12"/>
    </row>
    <row r="3" spans="1:19" ht="41.5" customHeight="1">
      <c r="A3" s="333" t="s">
        <v>0</v>
      </c>
      <c r="B3" s="333" t="s">
        <v>8</v>
      </c>
      <c r="C3" s="333" t="s">
        <v>9</v>
      </c>
      <c r="D3" s="340" t="s">
        <v>25</v>
      </c>
      <c r="E3" s="341"/>
      <c r="F3" s="340" t="s">
        <v>11</v>
      </c>
      <c r="G3" s="341"/>
      <c r="H3" s="333" t="s">
        <v>54</v>
      </c>
      <c r="I3" s="333" t="s">
        <v>151</v>
      </c>
      <c r="J3" s="333" t="s">
        <v>152</v>
      </c>
      <c r="K3" s="340" t="s">
        <v>15</v>
      </c>
      <c r="L3" s="342"/>
      <c r="M3" s="342"/>
      <c r="N3" s="342"/>
      <c r="O3" s="332" t="s">
        <v>57</v>
      </c>
      <c r="P3" s="332" t="s">
        <v>58</v>
      </c>
      <c r="Q3" s="332" t="s">
        <v>59</v>
      </c>
      <c r="R3" s="332" t="s">
        <v>60</v>
      </c>
      <c r="S3" s="343" t="s">
        <v>111</v>
      </c>
    </row>
    <row r="4" spans="1:19" ht="25.25" customHeight="1">
      <c r="A4" s="336"/>
      <c r="B4" s="336"/>
      <c r="C4" s="336"/>
      <c r="D4" s="333" t="s">
        <v>1</v>
      </c>
      <c r="E4" s="333" t="s">
        <v>2</v>
      </c>
      <c r="F4" s="333" t="s">
        <v>7</v>
      </c>
      <c r="G4" s="333" t="s">
        <v>12</v>
      </c>
      <c r="H4" s="334"/>
      <c r="I4" s="334"/>
      <c r="J4" s="334"/>
      <c r="K4" s="333" t="s">
        <v>3</v>
      </c>
      <c r="L4" s="340" t="s">
        <v>13</v>
      </c>
      <c r="M4" s="342"/>
      <c r="N4" s="342"/>
      <c r="O4" s="332"/>
      <c r="P4" s="332"/>
      <c r="Q4" s="332"/>
      <c r="R4" s="332"/>
      <c r="S4" s="343"/>
    </row>
    <row r="5" spans="1:19" ht="44.5" customHeight="1">
      <c r="A5" s="337"/>
      <c r="B5" s="337"/>
      <c r="C5" s="337"/>
      <c r="D5" s="337"/>
      <c r="E5" s="337"/>
      <c r="F5" s="337"/>
      <c r="G5" s="337"/>
      <c r="H5" s="335"/>
      <c r="I5" s="335"/>
      <c r="J5" s="335"/>
      <c r="K5" s="335"/>
      <c r="L5" s="81" t="s">
        <v>16</v>
      </c>
      <c r="M5" s="13" t="s">
        <v>47</v>
      </c>
      <c r="N5" s="34" t="s">
        <v>56</v>
      </c>
      <c r="O5" s="332"/>
      <c r="P5" s="332"/>
      <c r="Q5" s="332"/>
      <c r="R5" s="332"/>
      <c r="S5" s="343"/>
    </row>
    <row r="6" spans="1:19" ht="16">
      <c r="A6" s="24">
        <v>1</v>
      </c>
      <c r="B6" s="24">
        <v>2</v>
      </c>
      <c r="C6" s="24">
        <v>3</v>
      </c>
      <c r="D6" s="25" t="s">
        <v>21</v>
      </c>
      <c r="E6" s="25" t="s">
        <v>22</v>
      </c>
      <c r="F6" s="25" t="s">
        <v>23</v>
      </c>
      <c r="G6" s="25" t="s">
        <v>4</v>
      </c>
      <c r="H6" s="25" t="s">
        <v>5</v>
      </c>
      <c r="I6" s="25"/>
      <c r="J6" s="25"/>
      <c r="K6" s="25" t="s">
        <v>6</v>
      </c>
      <c r="L6" s="82" t="s">
        <v>10</v>
      </c>
      <c r="M6" s="25" t="s">
        <v>24</v>
      </c>
      <c r="N6" s="25" t="s">
        <v>55</v>
      </c>
      <c r="O6" s="38"/>
      <c r="P6" s="39"/>
      <c r="Q6" s="39"/>
      <c r="R6" s="39"/>
      <c r="S6" s="39"/>
    </row>
    <row r="7" spans="1:19" ht="16">
      <c r="A7" s="329" t="s">
        <v>143</v>
      </c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1"/>
    </row>
    <row r="8" spans="1:19" ht="90">
      <c r="A8" s="13">
        <v>1</v>
      </c>
      <c r="B8" s="13" t="s">
        <v>112</v>
      </c>
      <c r="C8" s="59" t="s">
        <v>34</v>
      </c>
      <c r="D8" s="60" t="s">
        <v>113</v>
      </c>
      <c r="E8" s="60" t="s">
        <v>114</v>
      </c>
      <c r="F8" s="61">
        <v>238666.4</v>
      </c>
      <c r="G8" s="61" t="s">
        <v>128</v>
      </c>
      <c r="H8" s="61" t="s">
        <v>128</v>
      </c>
      <c r="I8" s="61"/>
      <c r="J8" s="61"/>
      <c r="K8" s="15">
        <f>SUM(L8:N8)</f>
        <v>0</v>
      </c>
      <c r="L8" s="83">
        <v>0</v>
      </c>
      <c r="M8" s="61">
        <v>0</v>
      </c>
      <c r="N8" s="61">
        <v>0</v>
      </c>
      <c r="O8" s="26" t="s">
        <v>128</v>
      </c>
      <c r="P8" s="26" t="s">
        <v>128</v>
      </c>
      <c r="Q8" s="26" t="s">
        <v>122</v>
      </c>
      <c r="R8" s="26" t="s">
        <v>122</v>
      </c>
      <c r="S8" s="46" t="s">
        <v>149</v>
      </c>
    </row>
    <row r="9" spans="1:19" ht="60">
      <c r="A9" s="13">
        <v>2</v>
      </c>
      <c r="B9" s="13" t="s">
        <v>115</v>
      </c>
      <c r="C9" s="59" t="s">
        <v>34</v>
      </c>
      <c r="D9" s="60" t="s">
        <v>113</v>
      </c>
      <c r="E9" s="60" t="s">
        <v>113</v>
      </c>
      <c r="F9" s="67">
        <v>3685.6</v>
      </c>
      <c r="G9" s="61">
        <v>3685.6</v>
      </c>
      <c r="H9" s="61" t="s">
        <v>128</v>
      </c>
      <c r="I9" s="61"/>
      <c r="J9" s="61"/>
      <c r="K9" s="15">
        <f t="shared" ref="K9:K12" si="0">SUM(L9:N9)</f>
        <v>184.3</v>
      </c>
      <c r="L9" s="83">
        <v>184.3</v>
      </c>
      <c r="M9" s="61">
        <v>0</v>
      </c>
      <c r="N9" s="61">
        <v>0</v>
      </c>
      <c r="O9" s="26" t="s">
        <v>128</v>
      </c>
      <c r="P9" s="26" t="s">
        <v>128</v>
      </c>
      <c r="Q9" s="26" t="s">
        <v>122</v>
      </c>
      <c r="R9" s="26" t="s">
        <v>122</v>
      </c>
      <c r="S9" s="26" t="s">
        <v>118</v>
      </c>
    </row>
    <row r="10" spans="1:19" s="75" customFormat="1">
      <c r="A10" s="68"/>
      <c r="B10" s="76" t="s">
        <v>153</v>
      </c>
      <c r="C10" s="69"/>
      <c r="D10" s="70"/>
      <c r="E10" s="70"/>
      <c r="F10" s="71"/>
      <c r="G10" s="72"/>
      <c r="H10" s="72"/>
      <c r="I10" s="72"/>
      <c r="J10" s="72"/>
      <c r="K10" s="73"/>
      <c r="L10" s="84">
        <v>147.4</v>
      </c>
      <c r="M10" s="72"/>
      <c r="N10" s="72"/>
      <c r="O10" s="74"/>
      <c r="P10" s="74"/>
      <c r="Q10" s="74"/>
      <c r="R10" s="74"/>
      <c r="S10" s="74"/>
    </row>
    <row r="11" spans="1:19" s="75" customFormat="1">
      <c r="A11" s="68"/>
      <c r="B11" s="76" t="s">
        <v>154</v>
      </c>
      <c r="C11" s="69"/>
      <c r="D11" s="70"/>
      <c r="E11" s="70"/>
      <c r="F11" s="71"/>
      <c r="G11" s="72"/>
      <c r="H11" s="72"/>
      <c r="I11" s="72"/>
      <c r="J11" s="72"/>
      <c r="K11" s="73"/>
      <c r="L11" s="84">
        <v>36.700000000000003</v>
      </c>
      <c r="M11" s="72"/>
      <c r="N11" s="72"/>
      <c r="O11" s="74"/>
      <c r="P11" s="74"/>
      <c r="Q11" s="74"/>
      <c r="R11" s="74"/>
      <c r="S11" s="74"/>
    </row>
    <row r="12" spans="1:19" ht="60">
      <c r="A12" s="13">
        <v>3</v>
      </c>
      <c r="B12" s="13" t="s">
        <v>116</v>
      </c>
      <c r="C12" s="59" t="s">
        <v>34</v>
      </c>
      <c r="D12" s="60" t="s">
        <v>114</v>
      </c>
      <c r="E12" s="60" t="s">
        <v>114</v>
      </c>
      <c r="F12" s="67">
        <v>86658.3</v>
      </c>
      <c r="G12" s="61">
        <v>86658.3</v>
      </c>
      <c r="H12" s="61" t="s">
        <v>122</v>
      </c>
      <c r="I12" s="61"/>
      <c r="J12" s="61"/>
      <c r="K12" s="15">
        <f t="shared" si="0"/>
        <v>4863.5</v>
      </c>
      <c r="L12" s="83">
        <v>0</v>
      </c>
      <c r="M12" s="61">
        <v>4863.5</v>
      </c>
      <c r="N12" s="61">
        <v>0</v>
      </c>
      <c r="O12" s="26" t="s">
        <v>128</v>
      </c>
      <c r="P12" s="26" t="s">
        <v>128</v>
      </c>
      <c r="Q12" s="26" t="s">
        <v>122</v>
      </c>
      <c r="R12" s="26" t="s">
        <v>122</v>
      </c>
      <c r="S12" s="26" t="s">
        <v>118</v>
      </c>
    </row>
    <row r="13" spans="1:19" s="75" customFormat="1">
      <c r="A13" s="68"/>
      <c r="B13" s="76" t="s">
        <v>153</v>
      </c>
      <c r="C13" s="69"/>
      <c r="D13" s="70"/>
      <c r="E13" s="70"/>
      <c r="F13" s="71"/>
      <c r="G13" s="72"/>
      <c r="H13" s="72"/>
      <c r="I13" s="72"/>
      <c r="J13" s="72"/>
      <c r="K13" s="73"/>
      <c r="L13" s="84"/>
      <c r="M13" s="72">
        <v>3890.8</v>
      </c>
      <c r="N13" s="72"/>
      <c r="O13" s="74"/>
      <c r="P13" s="74"/>
      <c r="Q13" s="74"/>
      <c r="R13" s="74"/>
      <c r="S13" s="74"/>
    </row>
    <row r="14" spans="1:19" s="75" customFormat="1">
      <c r="A14" s="68"/>
      <c r="B14" s="76" t="s">
        <v>154</v>
      </c>
      <c r="C14" s="69"/>
      <c r="D14" s="70"/>
      <c r="E14" s="70"/>
      <c r="F14" s="71"/>
      <c r="G14" s="72"/>
      <c r="H14" s="72"/>
      <c r="I14" s="72"/>
      <c r="J14" s="72"/>
      <c r="K14" s="73"/>
      <c r="L14" s="84"/>
      <c r="M14" s="72">
        <v>972.7</v>
      </c>
      <c r="N14" s="72"/>
      <c r="O14" s="74"/>
      <c r="P14" s="74"/>
      <c r="Q14" s="74"/>
      <c r="R14" s="74"/>
      <c r="S14" s="74"/>
    </row>
    <row r="15" spans="1:19">
      <c r="A15" s="13"/>
      <c r="B15" s="62" t="s">
        <v>144</v>
      </c>
      <c r="C15" s="63"/>
      <c r="D15" s="64"/>
      <c r="E15" s="64"/>
      <c r="F15" s="65"/>
      <c r="G15" s="65"/>
      <c r="H15" s="65"/>
      <c r="I15" s="65"/>
      <c r="J15" s="65"/>
      <c r="K15" s="66">
        <f>SUM(K8:K12)</f>
        <v>5047.8</v>
      </c>
      <c r="L15" s="85">
        <f>L8+L9+L12</f>
        <v>184.3</v>
      </c>
      <c r="M15" s="85">
        <f t="shared" ref="M15:N15" si="1">M8+M9+M12</f>
        <v>4863.5</v>
      </c>
      <c r="N15" s="85">
        <f t="shared" si="1"/>
        <v>0</v>
      </c>
      <c r="O15" s="26"/>
      <c r="P15" s="26"/>
      <c r="Q15" s="26"/>
      <c r="R15" s="26"/>
      <c r="S15" s="26"/>
    </row>
    <row r="16" spans="1:19" ht="16">
      <c r="A16" s="329" t="s">
        <v>130</v>
      </c>
      <c r="B16" s="330"/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1"/>
    </row>
    <row r="17" spans="1:19" ht="45">
      <c r="A17" s="13">
        <v>1</v>
      </c>
      <c r="B17" s="13" t="s">
        <v>119</v>
      </c>
      <c r="C17" s="59" t="s">
        <v>34</v>
      </c>
      <c r="D17" s="60" t="s">
        <v>18</v>
      </c>
      <c r="E17" s="60" t="s">
        <v>113</v>
      </c>
      <c r="F17" s="60" t="s">
        <v>27</v>
      </c>
      <c r="G17" s="60" t="s">
        <v>27</v>
      </c>
      <c r="H17" s="60" t="s">
        <v>27</v>
      </c>
      <c r="I17" s="60"/>
      <c r="J17" s="60"/>
      <c r="K17" s="15">
        <f t="shared" ref="K17:K23" si="2">SUM(L17:N17)</f>
        <v>2113</v>
      </c>
      <c r="L17" s="83">
        <v>2113</v>
      </c>
      <c r="M17" s="61">
        <v>0</v>
      </c>
      <c r="N17" s="61">
        <v>0</v>
      </c>
      <c r="O17" s="26" t="s">
        <v>121</v>
      </c>
      <c r="P17" s="26" t="s">
        <v>122</v>
      </c>
      <c r="Q17" s="26" t="s">
        <v>121</v>
      </c>
      <c r="R17" s="26" t="s">
        <v>122</v>
      </c>
      <c r="S17" s="26" t="s">
        <v>118</v>
      </c>
    </row>
    <row r="18" spans="1:19" ht="45">
      <c r="A18" s="13">
        <v>2</v>
      </c>
      <c r="B18" s="13" t="s">
        <v>100</v>
      </c>
      <c r="C18" s="59" t="s">
        <v>34</v>
      </c>
      <c r="D18" s="60" t="s">
        <v>120</v>
      </c>
      <c r="E18" s="60" t="s">
        <v>113</v>
      </c>
      <c r="F18" s="60" t="s">
        <v>27</v>
      </c>
      <c r="G18" s="60" t="s">
        <v>27</v>
      </c>
      <c r="H18" s="60" t="s">
        <v>27</v>
      </c>
      <c r="I18" s="60"/>
      <c r="J18" s="60"/>
      <c r="K18" s="15">
        <f t="shared" si="2"/>
        <v>1863.3</v>
      </c>
      <c r="L18" s="83">
        <v>1863.3</v>
      </c>
      <c r="M18" s="61">
        <v>0</v>
      </c>
      <c r="N18" s="61">
        <v>0</v>
      </c>
      <c r="O18" s="26" t="s">
        <v>121</v>
      </c>
      <c r="P18" s="26" t="s">
        <v>122</v>
      </c>
      <c r="Q18" s="26" t="s">
        <v>122</v>
      </c>
      <c r="R18" s="26" t="s">
        <v>122</v>
      </c>
      <c r="S18" s="26" t="s">
        <v>123</v>
      </c>
    </row>
    <row r="19" spans="1:19">
      <c r="A19" s="13"/>
      <c r="B19" s="62" t="s">
        <v>145</v>
      </c>
      <c r="C19" s="63"/>
      <c r="D19" s="64"/>
      <c r="E19" s="64"/>
      <c r="F19" s="65"/>
      <c r="G19" s="65"/>
      <c r="H19" s="65"/>
      <c r="I19" s="65"/>
      <c r="J19" s="65"/>
      <c r="K19" s="66">
        <f>SUM(K16:K18)</f>
        <v>3976.3</v>
      </c>
      <c r="L19" s="85">
        <f>SUM(L16:L18)</f>
        <v>3976.3</v>
      </c>
      <c r="M19" s="65">
        <f>SUM(M16:M18)</f>
        <v>0</v>
      </c>
      <c r="N19" s="65">
        <f>SUM(N16:N18)</f>
        <v>0</v>
      </c>
      <c r="O19" s="26"/>
      <c r="P19" s="26"/>
      <c r="Q19" s="26"/>
      <c r="R19" s="26"/>
      <c r="S19" s="26"/>
    </row>
    <row r="20" spans="1:19" ht="16">
      <c r="A20" s="329" t="s">
        <v>131</v>
      </c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1"/>
    </row>
    <row r="21" spans="1:19" ht="75">
      <c r="A21" s="13">
        <v>1</v>
      </c>
      <c r="B21" s="13" t="s">
        <v>124</v>
      </c>
      <c r="C21" s="59" t="s">
        <v>34</v>
      </c>
      <c r="D21" s="60" t="s">
        <v>18</v>
      </c>
      <c r="E21" s="60" t="s">
        <v>113</v>
      </c>
      <c r="F21" s="60" t="s">
        <v>27</v>
      </c>
      <c r="G21" s="60" t="s">
        <v>27</v>
      </c>
      <c r="H21" s="61">
        <v>650</v>
      </c>
      <c r="I21" s="61"/>
      <c r="J21" s="61"/>
      <c r="K21" s="15">
        <f t="shared" si="2"/>
        <v>13031.62</v>
      </c>
      <c r="L21" s="83">
        <v>13031.62</v>
      </c>
      <c r="M21" s="61">
        <v>0</v>
      </c>
      <c r="N21" s="61">
        <v>0</v>
      </c>
      <c r="O21" s="26" t="s">
        <v>121</v>
      </c>
      <c r="P21" s="26" t="s">
        <v>122</v>
      </c>
      <c r="Q21" s="26" t="s">
        <v>125</v>
      </c>
      <c r="R21" s="26" t="s">
        <v>122</v>
      </c>
      <c r="S21" s="26" t="s">
        <v>123</v>
      </c>
    </row>
    <row r="22" spans="1:19" ht="45">
      <c r="A22" s="13">
        <v>2</v>
      </c>
      <c r="B22" s="13" t="s">
        <v>126</v>
      </c>
      <c r="C22" s="59" t="s">
        <v>34</v>
      </c>
      <c r="D22" s="60" t="s">
        <v>127</v>
      </c>
      <c r="E22" s="60" t="s">
        <v>113</v>
      </c>
      <c r="F22" s="60" t="s">
        <v>27</v>
      </c>
      <c r="G22" s="60" t="s">
        <v>27</v>
      </c>
      <c r="H22" s="61">
        <v>800</v>
      </c>
      <c r="I22" s="61"/>
      <c r="J22" s="61"/>
      <c r="K22" s="15">
        <f t="shared" si="2"/>
        <v>25000</v>
      </c>
      <c r="L22" s="83">
        <v>25000</v>
      </c>
      <c r="M22" s="61">
        <v>0</v>
      </c>
      <c r="N22" s="61">
        <v>0</v>
      </c>
      <c r="O22" s="26" t="s">
        <v>122</v>
      </c>
      <c r="P22" s="26" t="s">
        <v>128</v>
      </c>
      <c r="Q22" s="26" t="s">
        <v>121</v>
      </c>
      <c r="R22" s="26" t="s">
        <v>122</v>
      </c>
      <c r="S22" s="26" t="s">
        <v>123</v>
      </c>
    </row>
    <row r="23" spans="1:19" ht="30">
      <c r="A23" s="13">
        <v>3</v>
      </c>
      <c r="B23" s="13" t="s">
        <v>129</v>
      </c>
      <c r="C23" s="59" t="s">
        <v>34</v>
      </c>
      <c r="D23" s="60" t="s">
        <v>20</v>
      </c>
      <c r="E23" s="60" t="s">
        <v>117</v>
      </c>
      <c r="F23" s="61">
        <v>136114.26</v>
      </c>
      <c r="G23" s="61">
        <v>129180.9</v>
      </c>
      <c r="H23" s="61">
        <v>0</v>
      </c>
      <c r="I23" s="61"/>
      <c r="J23" s="61"/>
      <c r="K23" s="15">
        <f t="shared" si="2"/>
        <v>114934.38</v>
      </c>
      <c r="L23" s="83">
        <v>14400</v>
      </c>
      <c r="M23" s="61">
        <v>20000</v>
      </c>
      <c r="N23" s="61">
        <v>80534.38</v>
      </c>
      <c r="O23" s="26" t="s">
        <v>121</v>
      </c>
      <c r="P23" s="26" t="s">
        <v>121</v>
      </c>
      <c r="Q23" s="26" t="s">
        <v>122</v>
      </c>
      <c r="R23" s="26" t="s">
        <v>122</v>
      </c>
      <c r="S23" s="26" t="s">
        <v>123</v>
      </c>
    </row>
    <row r="24" spans="1:19">
      <c r="A24" s="13"/>
      <c r="B24" s="62" t="s">
        <v>144</v>
      </c>
      <c r="C24" s="63"/>
      <c r="D24" s="64"/>
      <c r="E24" s="64"/>
      <c r="F24" s="65"/>
      <c r="G24" s="65"/>
      <c r="H24" s="65">
        <f>SUM(H21:H23)</f>
        <v>1450</v>
      </c>
      <c r="I24" s="65"/>
      <c r="J24" s="65"/>
      <c r="K24" s="66">
        <f>SUM(K21:K23)</f>
        <v>152966</v>
      </c>
      <c r="L24" s="85">
        <f>SUM(L21:L23)</f>
        <v>52431.62</v>
      </c>
      <c r="M24" s="65">
        <f>SUM(M21:M23)</f>
        <v>20000</v>
      </c>
      <c r="N24" s="65">
        <f>SUM(N21:N23)</f>
        <v>80534.38</v>
      </c>
      <c r="O24" s="26"/>
      <c r="P24" s="26"/>
      <c r="Q24" s="26"/>
      <c r="R24" s="26"/>
      <c r="S24" s="26"/>
    </row>
    <row r="25" spans="1:19" ht="16">
      <c r="A25" s="329" t="s">
        <v>132</v>
      </c>
      <c r="B25" s="330"/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1"/>
    </row>
    <row r="26" spans="1:19" ht="45">
      <c r="A26" s="13">
        <v>1</v>
      </c>
      <c r="B26" s="13" t="s">
        <v>133</v>
      </c>
      <c r="C26" s="59" t="s">
        <v>34</v>
      </c>
      <c r="D26" s="60" t="s">
        <v>114</v>
      </c>
      <c r="E26" s="60" t="s">
        <v>114</v>
      </c>
      <c r="F26" s="60" t="s">
        <v>27</v>
      </c>
      <c r="G26" s="61">
        <v>5000</v>
      </c>
      <c r="H26" s="60" t="s">
        <v>27</v>
      </c>
      <c r="I26" s="60"/>
      <c r="J26" s="60"/>
      <c r="K26" s="15">
        <f>L26+M26+N26</f>
        <v>5000</v>
      </c>
      <c r="L26" s="83">
        <v>0</v>
      </c>
      <c r="M26" s="61">
        <v>5000</v>
      </c>
      <c r="N26" s="61">
        <v>0</v>
      </c>
      <c r="O26" s="26" t="s">
        <v>122</v>
      </c>
      <c r="P26" s="26" t="s">
        <v>122</v>
      </c>
      <c r="Q26" s="26" t="s">
        <v>128</v>
      </c>
      <c r="R26" s="26" t="s">
        <v>128</v>
      </c>
      <c r="S26" s="26" t="s">
        <v>123</v>
      </c>
    </row>
    <row r="27" spans="1:19" ht="45">
      <c r="A27" s="13">
        <v>2</v>
      </c>
      <c r="B27" s="13" t="s">
        <v>134</v>
      </c>
      <c r="C27" s="59" t="s">
        <v>34</v>
      </c>
      <c r="D27" s="60" t="s">
        <v>117</v>
      </c>
      <c r="E27" s="60" t="s">
        <v>117</v>
      </c>
      <c r="F27" s="60" t="s">
        <v>27</v>
      </c>
      <c r="G27" s="61">
        <v>5000</v>
      </c>
      <c r="H27" s="60" t="s">
        <v>27</v>
      </c>
      <c r="I27" s="60"/>
      <c r="J27" s="60"/>
      <c r="K27" s="15">
        <f t="shared" ref="K27:K31" si="3">L27+M27+N27</f>
        <v>5000</v>
      </c>
      <c r="L27" s="83">
        <v>0</v>
      </c>
      <c r="M27" s="61">
        <v>0</v>
      </c>
      <c r="N27" s="61">
        <v>5000</v>
      </c>
      <c r="O27" s="26" t="s">
        <v>122</v>
      </c>
      <c r="P27" s="26" t="s">
        <v>122</v>
      </c>
      <c r="Q27" s="26" t="s">
        <v>128</v>
      </c>
      <c r="R27" s="26" t="s">
        <v>128</v>
      </c>
      <c r="S27" s="26" t="s">
        <v>141</v>
      </c>
    </row>
    <row r="28" spans="1:19" ht="45">
      <c r="A28" s="13">
        <v>3</v>
      </c>
      <c r="B28" s="13" t="s">
        <v>135</v>
      </c>
      <c r="C28" s="59" t="s">
        <v>34</v>
      </c>
      <c r="D28" s="60" t="s">
        <v>113</v>
      </c>
      <c r="E28" s="60" t="s">
        <v>113</v>
      </c>
      <c r="F28" s="60" t="s">
        <v>27</v>
      </c>
      <c r="G28" s="61">
        <v>5000</v>
      </c>
      <c r="H28" s="61" t="s">
        <v>27</v>
      </c>
      <c r="I28" s="61"/>
      <c r="J28" s="61"/>
      <c r="K28" s="15">
        <f t="shared" si="3"/>
        <v>5000</v>
      </c>
      <c r="L28" s="83">
        <v>5000</v>
      </c>
      <c r="M28" s="61">
        <v>0</v>
      </c>
      <c r="N28" s="61">
        <v>0</v>
      </c>
      <c r="O28" s="26" t="s">
        <v>122</v>
      </c>
      <c r="P28" s="26" t="s">
        <v>122</v>
      </c>
      <c r="Q28" s="26" t="s">
        <v>128</v>
      </c>
      <c r="R28" s="26" t="s">
        <v>128</v>
      </c>
      <c r="S28" s="26" t="s">
        <v>140</v>
      </c>
    </row>
    <row r="29" spans="1:19" ht="30">
      <c r="A29" s="13">
        <v>4</v>
      </c>
      <c r="B29" s="13" t="s">
        <v>136</v>
      </c>
      <c r="C29" s="59" t="s">
        <v>142</v>
      </c>
      <c r="D29" s="60" t="s">
        <v>117</v>
      </c>
      <c r="E29" s="60" t="s">
        <v>117</v>
      </c>
      <c r="F29" s="61">
        <v>7000</v>
      </c>
      <c r="G29" s="61">
        <v>7000</v>
      </c>
      <c r="H29" s="61" t="s">
        <v>128</v>
      </c>
      <c r="I29" s="61"/>
      <c r="J29" s="61"/>
      <c r="K29" s="15">
        <f t="shared" si="3"/>
        <v>7000</v>
      </c>
      <c r="L29" s="83">
        <v>0</v>
      </c>
      <c r="M29" s="61">
        <v>0</v>
      </c>
      <c r="N29" s="61">
        <v>7000</v>
      </c>
      <c r="O29" s="26" t="s">
        <v>122</v>
      </c>
      <c r="P29" s="26" t="s">
        <v>122</v>
      </c>
      <c r="Q29" s="26" t="s">
        <v>128</v>
      </c>
      <c r="R29" s="26" t="s">
        <v>128</v>
      </c>
      <c r="S29" s="26" t="s">
        <v>140</v>
      </c>
    </row>
    <row r="30" spans="1:19" ht="30">
      <c r="A30" s="13">
        <v>5</v>
      </c>
      <c r="B30" s="13" t="s">
        <v>137</v>
      </c>
      <c r="C30" s="59" t="s">
        <v>142</v>
      </c>
      <c r="D30" s="60" t="s">
        <v>114</v>
      </c>
      <c r="E30" s="60" t="s">
        <v>114</v>
      </c>
      <c r="F30" s="61">
        <v>7000</v>
      </c>
      <c r="G30" s="61">
        <v>7000</v>
      </c>
      <c r="H30" s="61" t="s">
        <v>128</v>
      </c>
      <c r="I30" s="61"/>
      <c r="J30" s="61"/>
      <c r="K30" s="15">
        <f t="shared" si="3"/>
        <v>7000</v>
      </c>
      <c r="L30" s="83">
        <v>0</v>
      </c>
      <c r="M30" s="61">
        <v>7000</v>
      </c>
      <c r="N30" s="61">
        <v>0</v>
      </c>
      <c r="O30" s="26" t="s">
        <v>122</v>
      </c>
      <c r="P30" s="26" t="s">
        <v>122</v>
      </c>
      <c r="Q30" s="26" t="s">
        <v>128</v>
      </c>
      <c r="R30" s="26" t="s">
        <v>128</v>
      </c>
      <c r="S30" s="26" t="s">
        <v>140</v>
      </c>
    </row>
    <row r="31" spans="1:19" ht="45">
      <c r="A31" s="13">
        <v>6</v>
      </c>
      <c r="B31" s="13" t="s">
        <v>138</v>
      </c>
      <c r="C31" s="59" t="s">
        <v>142</v>
      </c>
      <c r="D31" s="60" t="s">
        <v>113</v>
      </c>
      <c r="E31" s="60" t="s">
        <v>113</v>
      </c>
      <c r="F31" s="61">
        <v>7000</v>
      </c>
      <c r="G31" s="61">
        <v>7000</v>
      </c>
      <c r="H31" s="61" t="s">
        <v>128</v>
      </c>
      <c r="I31" s="61"/>
      <c r="J31" s="61"/>
      <c r="K31" s="15">
        <f t="shared" si="3"/>
        <v>7000</v>
      </c>
      <c r="L31" s="83">
        <v>7000</v>
      </c>
      <c r="M31" s="61">
        <v>0</v>
      </c>
      <c r="N31" s="61">
        <v>0</v>
      </c>
      <c r="O31" s="26" t="s">
        <v>122</v>
      </c>
      <c r="P31" s="26" t="s">
        <v>122</v>
      </c>
      <c r="Q31" s="26" t="s">
        <v>128</v>
      </c>
      <c r="R31" s="26" t="s">
        <v>128</v>
      </c>
      <c r="S31" s="26" t="s">
        <v>140</v>
      </c>
    </row>
    <row r="32" spans="1:19">
      <c r="A32" s="13"/>
      <c r="B32" s="62" t="s">
        <v>146</v>
      </c>
      <c r="C32" s="63"/>
      <c r="D32" s="64"/>
      <c r="E32" s="64"/>
      <c r="F32" s="65"/>
      <c r="G32" s="65"/>
      <c r="H32" s="65"/>
      <c r="I32" s="65"/>
      <c r="J32" s="65"/>
      <c r="K32" s="66">
        <f>SUM(K26:K31)</f>
        <v>36000</v>
      </c>
      <c r="L32" s="85">
        <f>SUM(L26:L31)</f>
        <v>12000</v>
      </c>
      <c r="M32" s="65">
        <f>SUM(M26:M31)</f>
        <v>12000</v>
      </c>
      <c r="N32" s="65">
        <f>SUM(N26:N31)</f>
        <v>12000</v>
      </c>
      <c r="O32" s="26"/>
      <c r="P32" s="26"/>
      <c r="Q32" s="26"/>
      <c r="R32" s="26"/>
      <c r="S32" s="26"/>
    </row>
    <row r="33" spans="1:19" ht="16">
      <c r="A33" s="329" t="s">
        <v>139</v>
      </c>
      <c r="B33" s="330"/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/>
      <c r="O33" s="330"/>
      <c r="P33" s="330"/>
      <c r="Q33" s="330"/>
      <c r="R33" s="330"/>
      <c r="S33" s="331"/>
    </row>
    <row r="34" spans="1:19" ht="45">
      <c r="A34" s="13">
        <v>1</v>
      </c>
      <c r="B34" s="47" t="s">
        <v>46</v>
      </c>
      <c r="C34" s="16" t="s">
        <v>34</v>
      </c>
      <c r="D34" s="14">
        <v>2019</v>
      </c>
      <c r="E34" s="13">
        <v>2023</v>
      </c>
      <c r="F34" s="27" t="s">
        <v>80</v>
      </c>
      <c r="G34" s="22" t="s">
        <v>73</v>
      </c>
      <c r="H34" s="41">
        <v>1400</v>
      </c>
      <c r="I34" s="41"/>
      <c r="J34" s="41"/>
      <c r="K34" s="15">
        <f>SUM(L34:N34)</f>
        <v>14335</v>
      </c>
      <c r="L34" s="86">
        <f>(4935000+1400000)/1000</f>
        <v>6335</v>
      </c>
      <c r="M34" s="48">
        <v>3500</v>
      </c>
      <c r="N34" s="49">
        <v>4500</v>
      </c>
      <c r="O34" s="26" t="s">
        <v>66</v>
      </c>
      <c r="P34" s="26" t="s">
        <v>67</v>
      </c>
      <c r="Q34" s="26" t="s">
        <v>67</v>
      </c>
      <c r="R34" s="26" t="s">
        <v>67</v>
      </c>
      <c r="S34" s="26" t="s">
        <v>123</v>
      </c>
    </row>
    <row r="35" spans="1:19" s="3" customFormat="1" ht="45">
      <c r="A35" s="13">
        <v>2</v>
      </c>
      <c r="B35" s="47" t="s">
        <v>44</v>
      </c>
      <c r="C35" s="16" t="s">
        <v>34</v>
      </c>
      <c r="D35" s="16">
        <v>2019</v>
      </c>
      <c r="E35" s="13">
        <v>2022</v>
      </c>
      <c r="F35" s="27" t="s">
        <v>77</v>
      </c>
      <c r="G35" s="22" t="s">
        <v>74</v>
      </c>
      <c r="H35" s="41">
        <v>1400</v>
      </c>
      <c r="I35" s="41"/>
      <c r="J35" s="41"/>
      <c r="K35" s="15">
        <f>SUM(L35:N35)</f>
        <v>5090</v>
      </c>
      <c r="L35" s="87">
        <f>(3090000+500000)/1000</f>
        <v>3590</v>
      </c>
      <c r="M35" s="51">
        <v>1500</v>
      </c>
      <c r="N35" s="52">
        <v>0</v>
      </c>
      <c r="O35" s="42" t="s">
        <v>66</v>
      </c>
      <c r="P35" s="26" t="s">
        <v>67</v>
      </c>
      <c r="Q35" s="26" t="s">
        <v>67</v>
      </c>
      <c r="R35" s="26" t="s">
        <v>67</v>
      </c>
      <c r="S35" s="26" t="s">
        <v>123</v>
      </c>
    </row>
    <row r="36" spans="1:19" ht="45">
      <c r="A36" s="13">
        <v>3</v>
      </c>
      <c r="B36" s="47" t="s">
        <v>37</v>
      </c>
      <c r="C36" s="16" t="s">
        <v>34</v>
      </c>
      <c r="D36" s="16">
        <v>2019</v>
      </c>
      <c r="E36" s="43">
        <v>2021</v>
      </c>
      <c r="F36" s="22" t="s">
        <v>83</v>
      </c>
      <c r="G36" s="17" t="s">
        <v>98</v>
      </c>
      <c r="H36" s="41">
        <v>870.36</v>
      </c>
      <c r="I36" s="41"/>
      <c r="J36" s="41"/>
      <c r="K36" s="15">
        <f>SUM(L36:N36)</f>
        <v>5710.4</v>
      </c>
      <c r="L36" s="86">
        <f>2250+3410.4+50</f>
        <v>5710.4</v>
      </c>
      <c r="M36" s="48">
        <v>0</v>
      </c>
      <c r="N36" s="52">
        <v>0</v>
      </c>
      <c r="O36" s="26" t="s">
        <v>66</v>
      </c>
      <c r="P36" s="26" t="s">
        <v>67</v>
      </c>
      <c r="Q36" s="26" t="s">
        <v>67</v>
      </c>
      <c r="R36" s="26" t="s">
        <v>67</v>
      </c>
      <c r="S36" s="26" t="s">
        <v>123</v>
      </c>
    </row>
    <row r="37" spans="1:19" ht="45">
      <c r="A37" s="13">
        <v>4</v>
      </c>
      <c r="B37" s="47" t="s">
        <v>65</v>
      </c>
      <c r="C37" s="16" t="s">
        <v>34</v>
      </c>
      <c r="D37" s="16">
        <v>2019</v>
      </c>
      <c r="E37" s="43">
        <v>2022</v>
      </c>
      <c r="F37" s="17" t="s">
        <v>91</v>
      </c>
      <c r="G37" s="17" t="s">
        <v>105</v>
      </c>
      <c r="H37" s="41">
        <v>1000</v>
      </c>
      <c r="I37" s="41"/>
      <c r="J37" s="41"/>
      <c r="K37" s="15">
        <f t="shared" ref="K37:K58" si="4">SUM(L37:N37)</f>
        <v>3250</v>
      </c>
      <c r="L37" s="86">
        <v>0</v>
      </c>
      <c r="M37" s="51">
        <v>3250</v>
      </c>
      <c r="N37" s="52">
        <v>0</v>
      </c>
      <c r="O37" s="26" t="s">
        <v>66</v>
      </c>
      <c r="P37" s="26" t="s">
        <v>67</v>
      </c>
      <c r="Q37" s="26" t="s">
        <v>67</v>
      </c>
      <c r="R37" s="26" t="s">
        <v>67</v>
      </c>
      <c r="S37" s="26" t="s">
        <v>123</v>
      </c>
    </row>
    <row r="38" spans="1:19" ht="45">
      <c r="A38" s="13">
        <v>5</v>
      </c>
      <c r="B38" s="47" t="s">
        <v>31</v>
      </c>
      <c r="C38" s="16" t="s">
        <v>34</v>
      </c>
      <c r="D38" s="16">
        <v>2013</v>
      </c>
      <c r="E38" s="43">
        <v>2023</v>
      </c>
      <c r="F38" s="22" t="s">
        <v>84</v>
      </c>
      <c r="G38" s="17" t="s">
        <v>104</v>
      </c>
      <c r="H38" s="27">
        <v>834.65</v>
      </c>
      <c r="I38" s="27"/>
      <c r="J38" s="27"/>
      <c r="K38" s="15">
        <f t="shared" si="4"/>
        <v>12860</v>
      </c>
      <c r="L38" s="86">
        <v>0</v>
      </c>
      <c r="M38" s="51">
        <v>6930</v>
      </c>
      <c r="N38" s="52">
        <f>5830+100</f>
        <v>5930</v>
      </c>
      <c r="O38" s="26" t="s">
        <v>66</v>
      </c>
      <c r="P38" s="26" t="s">
        <v>67</v>
      </c>
      <c r="Q38" s="26" t="s">
        <v>67</v>
      </c>
      <c r="R38" s="26" t="s">
        <v>67</v>
      </c>
      <c r="S38" s="26" t="s">
        <v>123</v>
      </c>
    </row>
    <row r="39" spans="1:19" ht="45">
      <c r="A39" s="13">
        <v>6</v>
      </c>
      <c r="B39" s="47" t="s">
        <v>45</v>
      </c>
      <c r="C39" s="16" t="s">
        <v>34</v>
      </c>
      <c r="D39" s="16">
        <v>2014</v>
      </c>
      <c r="E39" s="13">
        <v>2022</v>
      </c>
      <c r="F39" s="40">
        <v>190604.15</v>
      </c>
      <c r="G39" s="17" t="s">
        <v>76</v>
      </c>
      <c r="H39" s="17">
        <v>2363.81</v>
      </c>
      <c r="I39" s="17"/>
      <c r="J39" s="17"/>
      <c r="K39" s="15">
        <f>SUM(L39:N39)</f>
        <v>9704.3499999999985</v>
      </c>
      <c r="L39" s="86">
        <f>(5759940+200000)/1000</f>
        <v>5959.94</v>
      </c>
      <c r="M39" s="51">
        <f>(3544410+200000)/1000</f>
        <v>3744.41</v>
      </c>
      <c r="N39" s="50">
        <v>0</v>
      </c>
      <c r="O39" s="26" t="s">
        <v>66</v>
      </c>
      <c r="P39" s="26" t="s">
        <v>66</v>
      </c>
      <c r="Q39" s="26" t="s">
        <v>67</v>
      </c>
      <c r="R39" s="26" t="s">
        <v>67</v>
      </c>
      <c r="S39" s="26" t="s">
        <v>123</v>
      </c>
    </row>
    <row r="40" spans="1:19" ht="45">
      <c r="A40" s="13">
        <v>7</v>
      </c>
      <c r="B40" s="53" t="s">
        <v>38</v>
      </c>
      <c r="C40" s="16" t="s">
        <v>34</v>
      </c>
      <c r="D40" s="16">
        <v>2021</v>
      </c>
      <c r="E40" s="43">
        <v>2024</v>
      </c>
      <c r="F40" s="17" t="s">
        <v>14</v>
      </c>
      <c r="G40" s="17" t="s">
        <v>68</v>
      </c>
      <c r="H40" s="41">
        <v>1000</v>
      </c>
      <c r="I40" s="41"/>
      <c r="J40" s="41"/>
      <c r="K40" s="15">
        <f>SUM(L40:N40)</f>
        <v>5500</v>
      </c>
      <c r="L40" s="86">
        <v>0</v>
      </c>
      <c r="M40" s="48">
        <v>1500</v>
      </c>
      <c r="N40" s="50">
        <v>4000</v>
      </c>
      <c r="O40" s="26" t="s">
        <v>67</v>
      </c>
      <c r="P40" s="26" t="s">
        <v>67</v>
      </c>
      <c r="Q40" s="26" t="s">
        <v>67</v>
      </c>
      <c r="R40" s="26" t="s">
        <v>67</v>
      </c>
      <c r="S40" s="26" t="s">
        <v>123</v>
      </c>
    </row>
    <row r="41" spans="1:19" ht="45">
      <c r="A41" s="13">
        <v>8</v>
      </c>
      <c r="B41" s="47" t="s">
        <v>39</v>
      </c>
      <c r="C41" s="16" t="s">
        <v>34</v>
      </c>
      <c r="D41" s="16">
        <v>2020</v>
      </c>
      <c r="E41" s="43">
        <v>2023</v>
      </c>
      <c r="F41" s="17" t="s">
        <v>14</v>
      </c>
      <c r="G41" s="17" t="s">
        <v>106</v>
      </c>
      <c r="H41" s="41">
        <v>1000</v>
      </c>
      <c r="I41" s="41"/>
      <c r="J41" s="41"/>
      <c r="K41" s="15">
        <f>SUM(L41:N41)</f>
        <v>4500</v>
      </c>
      <c r="L41" s="88">
        <v>0</v>
      </c>
      <c r="M41" s="48">
        <v>1500</v>
      </c>
      <c r="N41" s="50">
        <v>3000</v>
      </c>
      <c r="O41" s="26" t="s">
        <v>67</v>
      </c>
      <c r="P41" s="26" t="s">
        <v>67</v>
      </c>
      <c r="Q41" s="26" t="s">
        <v>67</v>
      </c>
      <c r="R41" s="26" t="s">
        <v>67</v>
      </c>
      <c r="S41" s="26" t="s">
        <v>123</v>
      </c>
    </row>
    <row r="42" spans="1:19" ht="45">
      <c r="A42" s="13">
        <v>9</v>
      </c>
      <c r="B42" s="47" t="s">
        <v>53</v>
      </c>
      <c r="C42" s="14" t="s">
        <v>34</v>
      </c>
      <c r="D42" s="33">
        <v>2020</v>
      </c>
      <c r="E42" s="43">
        <v>2024</v>
      </c>
      <c r="F42" s="17" t="s">
        <v>17</v>
      </c>
      <c r="G42" s="17" t="s">
        <v>69</v>
      </c>
      <c r="H42" s="41">
        <v>2000</v>
      </c>
      <c r="I42" s="41"/>
      <c r="J42" s="41"/>
      <c r="K42" s="15">
        <f>SUM(L42:N42)</f>
        <v>100</v>
      </c>
      <c r="L42" s="88">
        <v>100</v>
      </c>
      <c r="M42" s="51">
        <v>0</v>
      </c>
      <c r="N42" s="52">
        <v>0</v>
      </c>
      <c r="O42" s="26" t="s">
        <v>67</v>
      </c>
      <c r="P42" s="26" t="s">
        <v>67</v>
      </c>
      <c r="Q42" s="26" t="s">
        <v>66</v>
      </c>
      <c r="R42" s="26" t="s">
        <v>67</v>
      </c>
      <c r="S42" s="26" t="s">
        <v>123</v>
      </c>
    </row>
    <row r="43" spans="1:19" ht="45">
      <c r="A43" s="13">
        <v>10</v>
      </c>
      <c r="B43" s="47" t="s">
        <v>40</v>
      </c>
      <c r="C43" s="16" t="s">
        <v>34</v>
      </c>
      <c r="D43" s="16" t="s">
        <v>18</v>
      </c>
      <c r="E43" s="43">
        <v>2022</v>
      </c>
      <c r="F43" s="17" t="s">
        <v>14</v>
      </c>
      <c r="G43" s="17" t="s">
        <v>70</v>
      </c>
      <c r="H43" s="41">
        <v>1100</v>
      </c>
      <c r="I43" s="41"/>
      <c r="J43" s="41"/>
      <c r="K43" s="15">
        <f t="shared" si="4"/>
        <v>5000</v>
      </c>
      <c r="L43" s="86">
        <v>5000</v>
      </c>
      <c r="M43" s="50">
        <v>0</v>
      </c>
      <c r="N43" s="50">
        <v>0</v>
      </c>
      <c r="O43" s="26" t="s">
        <v>67</v>
      </c>
      <c r="P43" s="26" t="s">
        <v>67</v>
      </c>
      <c r="Q43" s="26" t="s">
        <v>67</v>
      </c>
      <c r="R43" s="26" t="s">
        <v>67</v>
      </c>
      <c r="S43" s="26" t="s">
        <v>123</v>
      </c>
    </row>
    <row r="44" spans="1:19" ht="30">
      <c r="A44" s="13">
        <v>11</v>
      </c>
      <c r="B44" s="47" t="s">
        <v>43</v>
      </c>
      <c r="C44" s="16" t="s">
        <v>34</v>
      </c>
      <c r="D44" s="16">
        <v>2019</v>
      </c>
      <c r="E44" s="13">
        <v>2022</v>
      </c>
      <c r="F44" s="17" t="s">
        <v>96</v>
      </c>
      <c r="G44" s="17" t="s">
        <v>94</v>
      </c>
      <c r="H44" s="41">
        <v>1300</v>
      </c>
      <c r="I44" s="41"/>
      <c r="J44" s="41"/>
      <c r="K44" s="15">
        <f>SUM(L44:N44)</f>
        <v>5000</v>
      </c>
      <c r="L44" s="87">
        <v>0</v>
      </c>
      <c r="M44" s="50">
        <v>5000</v>
      </c>
      <c r="N44" s="50">
        <v>0</v>
      </c>
      <c r="O44" s="26" t="s">
        <v>66</v>
      </c>
      <c r="P44" s="26" t="s">
        <v>67</v>
      </c>
      <c r="Q44" s="26" t="s">
        <v>66</v>
      </c>
      <c r="R44" s="26" t="s">
        <v>67</v>
      </c>
      <c r="S44" s="26" t="s">
        <v>123</v>
      </c>
    </row>
    <row r="45" spans="1:19" ht="30">
      <c r="A45" s="13">
        <v>12</v>
      </c>
      <c r="B45" s="47" t="s">
        <v>33</v>
      </c>
      <c r="C45" s="16" t="s">
        <v>34</v>
      </c>
      <c r="D45" s="16" t="s">
        <v>19</v>
      </c>
      <c r="E45" s="43">
        <v>2022</v>
      </c>
      <c r="F45" s="17" t="s">
        <v>79</v>
      </c>
      <c r="G45" s="17" t="s">
        <v>93</v>
      </c>
      <c r="H45" s="17">
        <v>1472.39</v>
      </c>
      <c r="I45" s="17"/>
      <c r="J45" s="17"/>
      <c r="K45" s="15">
        <f>SUM(L45:N45)</f>
        <v>18000</v>
      </c>
      <c r="L45" s="86">
        <v>0</v>
      </c>
      <c r="M45" s="48">
        <v>18000</v>
      </c>
      <c r="N45" s="50">
        <v>0</v>
      </c>
      <c r="O45" s="26" t="s">
        <v>66</v>
      </c>
      <c r="P45" s="26" t="s">
        <v>67</v>
      </c>
      <c r="Q45" s="26" t="s">
        <v>66</v>
      </c>
      <c r="R45" s="26" t="s">
        <v>67</v>
      </c>
      <c r="S45" s="26" t="s">
        <v>123</v>
      </c>
    </row>
    <row r="46" spans="1:19" ht="45">
      <c r="A46" s="13">
        <v>13</v>
      </c>
      <c r="B46" s="53" t="s">
        <v>26</v>
      </c>
      <c r="C46" s="21" t="s">
        <v>34</v>
      </c>
      <c r="D46" s="18">
        <v>2017</v>
      </c>
      <c r="E46" s="43">
        <v>2025</v>
      </c>
      <c r="F46" s="17" t="s">
        <v>81</v>
      </c>
      <c r="G46" s="19" t="s">
        <v>92</v>
      </c>
      <c r="H46" s="19">
        <f>12*850</f>
        <v>10200</v>
      </c>
      <c r="I46" s="19"/>
      <c r="J46" s="19"/>
      <c r="K46" s="15">
        <f>SUM(L46:N46)</f>
        <v>15000</v>
      </c>
      <c r="L46" s="86">
        <v>5000</v>
      </c>
      <c r="M46" s="48">
        <v>5000</v>
      </c>
      <c r="N46" s="50">
        <v>5000</v>
      </c>
      <c r="O46" s="26" t="s">
        <v>66</v>
      </c>
      <c r="P46" s="26" t="s">
        <v>67</v>
      </c>
      <c r="Q46" s="26" t="s">
        <v>66</v>
      </c>
      <c r="R46" s="26" t="s">
        <v>67</v>
      </c>
      <c r="S46" s="26" t="s">
        <v>123</v>
      </c>
    </row>
    <row r="47" spans="1:19" ht="45">
      <c r="A47" s="13">
        <v>14</v>
      </c>
      <c r="B47" s="47" t="s">
        <v>32</v>
      </c>
      <c r="C47" s="16" t="s">
        <v>34</v>
      </c>
      <c r="D47" s="16">
        <v>2017</v>
      </c>
      <c r="E47" s="43">
        <v>2022</v>
      </c>
      <c r="F47" s="17" t="s">
        <v>14</v>
      </c>
      <c r="G47" s="17" t="s">
        <v>71</v>
      </c>
      <c r="H47" s="41">
        <v>1000</v>
      </c>
      <c r="I47" s="41"/>
      <c r="J47" s="41"/>
      <c r="K47" s="15">
        <f>SUM(L47:N47)</f>
        <v>44000</v>
      </c>
      <c r="L47" s="88">
        <v>4000</v>
      </c>
      <c r="M47" s="51">
        <v>40000</v>
      </c>
      <c r="N47" s="50">
        <v>0</v>
      </c>
      <c r="O47" s="26" t="s">
        <v>66</v>
      </c>
      <c r="P47" s="26" t="s">
        <v>67</v>
      </c>
      <c r="Q47" s="26" t="s">
        <v>67</v>
      </c>
      <c r="R47" s="26" t="s">
        <v>67</v>
      </c>
      <c r="S47" s="26" t="s">
        <v>123</v>
      </c>
    </row>
    <row r="48" spans="1:19" ht="45">
      <c r="A48" s="13">
        <v>15</v>
      </c>
      <c r="B48" s="54" t="s">
        <v>28</v>
      </c>
      <c r="C48" s="16" t="s">
        <v>34</v>
      </c>
      <c r="D48" s="16">
        <v>2018</v>
      </c>
      <c r="E48" s="43">
        <v>2022</v>
      </c>
      <c r="F48" s="17" t="s">
        <v>78</v>
      </c>
      <c r="G48" s="17" t="s">
        <v>72</v>
      </c>
      <c r="H48" s="17">
        <v>990</v>
      </c>
      <c r="I48" s="17"/>
      <c r="J48" s="17"/>
      <c r="K48" s="15">
        <f>SUM(L48:N48)</f>
        <v>10000</v>
      </c>
      <c r="L48" s="86">
        <v>0</v>
      </c>
      <c r="M48" s="48">
        <v>10000</v>
      </c>
      <c r="N48" s="52">
        <v>0</v>
      </c>
      <c r="O48" s="26" t="s">
        <v>66</v>
      </c>
      <c r="P48" s="26" t="s">
        <v>67</v>
      </c>
      <c r="Q48" s="26" t="s">
        <v>66</v>
      </c>
      <c r="R48" s="26" t="s">
        <v>67</v>
      </c>
      <c r="S48" s="26" t="s">
        <v>123</v>
      </c>
    </row>
    <row r="49" spans="1:19" ht="60">
      <c r="A49" s="13">
        <v>16</v>
      </c>
      <c r="B49" s="47" t="s">
        <v>64</v>
      </c>
      <c r="C49" s="21" t="s">
        <v>34</v>
      </c>
      <c r="D49" s="16">
        <v>2014</v>
      </c>
      <c r="E49" s="43">
        <v>2021</v>
      </c>
      <c r="F49" s="17">
        <v>129930.38</v>
      </c>
      <c r="G49" s="17" t="s">
        <v>75</v>
      </c>
      <c r="H49" s="17">
        <f>666.31+(477.0694+95.41388)</f>
        <v>1238.7932799999999</v>
      </c>
      <c r="I49" s="17"/>
      <c r="J49" s="17"/>
      <c r="K49" s="15">
        <f t="shared" si="4"/>
        <v>2911.16</v>
      </c>
      <c r="L49" s="86">
        <f>(2761160+150000)/1000</f>
        <v>2911.16</v>
      </c>
      <c r="M49" s="48">
        <v>0</v>
      </c>
      <c r="N49" s="52">
        <v>0</v>
      </c>
      <c r="O49" s="26" t="s">
        <v>66</v>
      </c>
      <c r="P49" s="26" t="s">
        <v>66</v>
      </c>
      <c r="Q49" s="26" t="s">
        <v>67</v>
      </c>
      <c r="R49" s="26" t="s">
        <v>67</v>
      </c>
      <c r="S49" s="26" t="s">
        <v>123</v>
      </c>
    </row>
    <row r="50" spans="1:19" ht="60">
      <c r="A50" s="13">
        <v>17</v>
      </c>
      <c r="B50" s="53" t="s">
        <v>35</v>
      </c>
      <c r="C50" s="16" t="s">
        <v>34</v>
      </c>
      <c r="D50" s="16">
        <v>2013</v>
      </c>
      <c r="E50" s="43">
        <v>2024</v>
      </c>
      <c r="F50" s="17">
        <v>156072.85</v>
      </c>
      <c r="G50" s="17" t="s">
        <v>82</v>
      </c>
      <c r="H50" s="27">
        <v>448.79</v>
      </c>
      <c r="I50" s="27"/>
      <c r="J50" s="27"/>
      <c r="K50" s="15">
        <f t="shared" si="4"/>
        <v>20783.3</v>
      </c>
      <c r="L50" s="86">
        <v>20783.3</v>
      </c>
      <c r="M50" s="48">
        <v>0</v>
      </c>
      <c r="N50" s="52">
        <v>0</v>
      </c>
      <c r="O50" s="26" t="s">
        <v>66</v>
      </c>
      <c r="P50" s="26" t="s">
        <v>66</v>
      </c>
      <c r="Q50" s="26" t="s">
        <v>67</v>
      </c>
      <c r="R50" s="26" t="s">
        <v>67</v>
      </c>
      <c r="S50" s="26" t="s">
        <v>123</v>
      </c>
    </row>
    <row r="51" spans="1:19" ht="60">
      <c r="A51" s="13">
        <v>18</v>
      </c>
      <c r="B51" s="53" t="s">
        <v>30</v>
      </c>
      <c r="C51" s="16" t="s">
        <v>34</v>
      </c>
      <c r="D51" s="16" t="s">
        <v>20</v>
      </c>
      <c r="E51" s="43">
        <v>2020</v>
      </c>
      <c r="F51" s="17">
        <f>27933.7+K51</f>
        <v>50723.7</v>
      </c>
      <c r="G51" s="17">
        <f>K51</f>
        <v>22790</v>
      </c>
      <c r="H51" s="17">
        <v>394.59</v>
      </c>
      <c r="I51" s="17"/>
      <c r="J51" s="17"/>
      <c r="K51" s="15">
        <f t="shared" si="4"/>
        <v>22790</v>
      </c>
      <c r="L51" s="86">
        <f>22700+90</f>
        <v>22790</v>
      </c>
      <c r="M51" s="51">
        <v>0</v>
      </c>
      <c r="N51" s="52">
        <v>0</v>
      </c>
      <c r="O51" s="26" t="s">
        <v>66</v>
      </c>
      <c r="P51" s="26" t="s">
        <v>66</v>
      </c>
      <c r="Q51" s="26" t="s">
        <v>66</v>
      </c>
      <c r="R51" s="26" t="s">
        <v>67</v>
      </c>
      <c r="S51" s="26" t="s">
        <v>123</v>
      </c>
    </row>
    <row r="52" spans="1:19" ht="60">
      <c r="A52" s="13">
        <v>19</v>
      </c>
      <c r="B52" s="47" t="s">
        <v>63</v>
      </c>
      <c r="C52" s="16" t="s">
        <v>34</v>
      </c>
      <c r="D52" s="16">
        <v>2018</v>
      </c>
      <c r="E52" s="43">
        <v>2029</v>
      </c>
      <c r="F52" s="17" t="s">
        <v>48</v>
      </c>
      <c r="G52" s="17" t="s">
        <v>108</v>
      </c>
      <c r="H52" s="17">
        <v>1400</v>
      </c>
      <c r="I52" s="17"/>
      <c r="J52" s="17"/>
      <c r="K52" s="15">
        <f>SUM(L52:N52)</f>
        <v>173000</v>
      </c>
      <c r="L52" s="86">
        <v>33000</v>
      </c>
      <c r="M52" s="48">
        <v>60000</v>
      </c>
      <c r="N52" s="52">
        <v>80000</v>
      </c>
      <c r="O52" s="26" t="s">
        <v>66</v>
      </c>
      <c r="P52" s="26" t="s">
        <v>67</v>
      </c>
      <c r="Q52" s="26" t="s">
        <v>67</v>
      </c>
      <c r="R52" s="26" t="s">
        <v>67</v>
      </c>
      <c r="S52" s="26" t="s">
        <v>123</v>
      </c>
    </row>
    <row r="53" spans="1:19" ht="75">
      <c r="A53" s="13">
        <v>20</v>
      </c>
      <c r="B53" s="55" t="s">
        <v>51</v>
      </c>
      <c r="C53" s="16" t="s">
        <v>34</v>
      </c>
      <c r="D53" s="14">
        <v>2019</v>
      </c>
      <c r="E53" s="14">
        <v>2020</v>
      </c>
      <c r="F53" s="27" t="s">
        <v>27</v>
      </c>
      <c r="G53" s="23" t="s">
        <v>86</v>
      </c>
      <c r="H53" s="17">
        <v>759</v>
      </c>
      <c r="I53" s="17"/>
      <c r="J53" s="17"/>
      <c r="K53" s="15">
        <f>SUM(L53:N53)</f>
        <v>27000</v>
      </c>
      <c r="L53" s="87">
        <v>27000</v>
      </c>
      <c r="M53" s="50">
        <v>0</v>
      </c>
      <c r="N53" s="49">
        <v>0</v>
      </c>
      <c r="O53" s="26" t="s">
        <v>66</v>
      </c>
      <c r="P53" s="26" t="s">
        <v>67</v>
      </c>
      <c r="Q53" s="26" t="s">
        <v>67</v>
      </c>
      <c r="R53" s="26" t="s">
        <v>67</v>
      </c>
      <c r="S53" s="26" t="s">
        <v>123</v>
      </c>
    </row>
    <row r="54" spans="1:19" ht="45">
      <c r="A54" s="13">
        <v>21</v>
      </c>
      <c r="B54" s="55" t="s">
        <v>52</v>
      </c>
      <c r="C54" s="16" t="s">
        <v>34</v>
      </c>
      <c r="D54" s="14">
        <v>2020</v>
      </c>
      <c r="E54" s="14">
        <v>2022</v>
      </c>
      <c r="F54" s="27" t="s">
        <v>90</v>
      </c>
      <c r="G54" s="22" t="s">
        <v>89</v>
      </c>
      <c r="H54" s="17">
        <v>705.28</v>
      </c>
      <c r="I54" s="17"/>
      <c r="J54" s="17"/>
      <c r="K54" s="15">
        <f>SUM(L54:N54)</f>
        <v>40000</v>
      </c>
      <c r="L54" s="87">
        <v>40000</v>
      </c>
      <c r="M54" s="50">
        <v>0</v>
      </c>
      <c r="N54" s="49">
        <v>0</v>
      </c>
      <c r="O54" s="26" t="s">
        <v>66</v>
      </c>
      <c r="P54" s="26" t="s">
        <v>67</v>
      </c>
      <c r="Q54" s="26" t="s">
        <v>67</v>
      </c>
      <c r="R54" s="26" t="s">
        <v>67</v>
      </c>
      <c r="S54" s="26" t="s">
        <v>123</v>
      </c>
    </row>
    <row r="55" spans="1:19" ht="45">
      <c r="A55" s="13">
        <v>22</v>
      </c>
      <c r="B55" s="53" t="s">
        <v>36</v>
      </c>
      <c r="C55" s="16" t="s">
        <v>34</v>
      </c>
      <c r="D55" s="16">
        <v>2015</v>
      </c>
      <c r="E55" s="43">
        <v>2025</v>
      </c>
      <c r="F55" s="17" t="s">
        <v>49</v>
      </c>
      <c r="G55" s="22" t="s">
        <v>50</v>
      </c>
      <c r="H55" s="17">
        <v>600</v>
      </c>
      <c r="I55" s="17"/>
      <c r="J55" s="17"/>
      <c r="K55" s="15">
        <f t="shared" si="4"/>
        <v>1500</v>
      </c>
      <c r="L55" s="86">
        <v>0</v>
      </c>
      <c r="M55" s="48">
        <v>0</v>
      </c>
      <c r="N55" s="48">
        <v>1500</v>
      </c>
      <c r="O55" s="44" t="s">
        <v>67</v>
      </c>
      <c r="P55" s="26" t="s">
        <v>67</v>
      </c>
      <c r="Q55" s="26" t="s">
        <v>67</v>
      </c>
      <c r="R55" s="26" t="s">
        <v>67</v>
      </c>
      <c r="S55" s="26" t="s">
        <v>123</v>
      </c>
    </row>
    <row r="56" spans="1:19" ht="75">
      <c r="A56" s="13">
        <v>23</v>
      </c>
      <c r="B56" s="47" t="s">
        <v>29</v>
      </c>
      <c r="C56" s="16" t="s">
        <v>34</v>
      </c>
      <c r="D56" s="16">
        <v>2014</v>
      </c>
      <c r="E56" s="43">
        <v>2023</v>
      </c>
      <c r="F56" s="17" t="s">
        <v>88</v>
      </c>
      <c r="G56" s="20" t="s">
        <v>107</v>
      </c>
      <c r="H56" s="17">
        <v>878.3</v>
      </c>
      <c r="I56" s="17"/>
      <c r="J56" s="17"/>
      <c r="K56" s="15">
        <f>SUM(L56:N56)</f>
        <v>135000</v>
      </c>
      <c r="L56" s="86">
        <v>0</v>
      </c>
      <c r="M56" s="48">
        <v>45000</v>
      </c>
      <c r="N56" s="52">
        <v>90000</v>
      </c>
      <c r="O56" s="26" t="s">
        <v>66</v>
      </c>
      <c r="P56" s="26" t="s">
        <v>67</v>
      </c>
      <c r="Q56" s="26" t="s">
        <v>66</v>
      </c>
      <c r="R56" s="26" t="s">
        <v>67</v>
      </c>
      <c r="S56" s="26" t="s">
        <v>123</v>
      </c>
    </row>
    <row r="57" spans="1:19" ht="30">
      <c r="A57" s="13">
        <v>24</v>
      </c>
      <c r="B57" s="47" t="s">
        <v>41</v>
      </c>
      <c r="C57" s="16" t="s">
        <v>34</v>
      </c>
      <c r="D57" s="16">
        <v>2018</v>
      </c>
      <c r="E57" s="43">
        <v>2021</v>
      </c>
      <c r="F57" s="17">
        <v>31307.5</v>
      </c>
      <c r="G57" s="17" t="s">
        <v>85</v>
      </c>
      <c r="H57" s="17">
        <v>364.95</v>
      </c>
      <c r="I57" s="17"/>
      <c r="J57" s="17"/>
      <c r="K57" s="15">
        <f t="shared" si="4"/>
        <v>30150</v>
      </c>
      <c r="L57" s="86">
        <v>30150</v>
      </c>
      <c r="M57" s="51">
        <v>0</v>
      </c>
      <c r="N57" s="52">
        <v>0</v>
      </c>
      <c r="O57" s="26" t="s">
        <v>66</v>
      </c>
      <c r="P57" s="26" t="s">
        <v>66</v>
      </c>
      <c r="Q57" s="26" t="s">
        <v>67</v>
      </c>
      <c r="R57" s="26" t="s">
        <v>67</v>
      </c>
      <c r="S57" s="26" t="s">
        <v>123</v>
      </c>
    </row>
    <row r="58" spans="1:19" ht="30">
      <c r="A58" s="13">
        <v>25</v>
      </c>
      <c r="B58" s="47" t="s">
        <v>42</v>
      </c>
      <c r="C58" s="16" t="s">
        <v>34</v>
      </c>
      <c r="D58" s="16">
        <v>2019</v>
      </c>
      <c r="E58" s="43">
        <v>2022</v>
      </c>
      <c r="F58" s="17" t="s">
        <v>87</v>
      </c>
      <c r="G58" s="17" t="s">
        <v>95</v>
      </c>
      <c r="H58" s="17">
        <v>700</v>
      </c>
      <c r="I58" s="17"/>
      <c r="J58" s="17"/>
      <c r="K58" s="15">
        <f t="shared" si="4"/>
        <v>32000</v>
      </c>
      <c r="L58" s="88">
        <v>2000</v>
      </c>
      <c r="M58" s="51">
        <v>30000</v>
      </c>
      <c r="N58" s="52">
        <v>0</v>
      </c>
      <c r="O58" s="26" t="s">
        <v>66</v>
      </c>
      <c r="P58" s="26" t="s">
        <v>67</v>
      </c>
      <c r="Q58" s="26" t="s">
        <v>67</v>
      </c>
      <c r="R58" s="26" t="s">
        <v>67</v>
      </c>
      <c r="S58" s="26" t="s">
        <v>123</v>
      </c>
    </row>
    <row r="59" spans="1:19" ht="75">
      <c r="A59" s="13">
        <v>26</v>
      </c>
      <c r="B59" s="47" t="s">
        <v>97</v>
      </c>
      <c r="C59" s="16" t="s">
        <v>34</v>
      </c>
      <c r="D59" s="45">
        <v>2014</v>
      </c>
      <c r="E59" s="42">
        <v>2022</v>
      </c>
      <c r="F59" s="17" t="s">
        <v>109</v>
      </c>
      <c r="G59" s="17" t="s">
        <v>110</v>
      </c>
      <c r="H59" s="17">
        <v>700</v>
      </c>
      <c r="I59" s="17"/>
      <c r="J59" s="17"/>
      <c r="K59" s="15">
        <f t="shared" ref="K59" si="5">SUM(L59:N59)</f>
        <v>11800</v>
      </c>
      <c r="L59" s="88">
        <v>3400</v>
      </c>
      <c r="M59" s="51">
        <v>8400</v>
      </c>
      <c r="N59" s="52">
        <v>0</v>
      </c>
      <c r="O59" s="26" t="s">
        <v>66</v>
      </c>
      <c r="P59" s="26" t="s">
        <v>67</v>
      </c>
      <c r="Q59" s="26" t="s">
        <v>67</v>
      </c>
      <c r="R59" s="26" t="s">
        <v>67</v>
      </c>
      <c r="S59" s="26" t="s">
        <v>123</v>
      </c>
    </row>
    <row r="60" spans="1:19" ht="45">
      <c r="A60" s="13">
        <v>27</v>
      </c>
      <c r="B60" s="47" t="s">
        <v>61</v>
      </c>
      <c r="C60" s="21" t="s">
        <v>34</v>
      </c>
      <c r="D60" s="16">
        <v>2020</v>
      </c>
      <c r="E60" s="43">
        <v>2023</v>
      </c>
      <c r="F60" s="17" t="s">
        <v>14</v>
      </c>
      <c r="G60" s="17">
        <f>K60</f>
        <v>2000</v>
      </c>
      <c r="H60" s="17">
        <v>500</v>
      </c>
      <c r="I60" s="17"/>
      <c r="J60" s="17"/>
      <c r="K60" s="15">
        <f>SUM(L60:N60)</f>
        <v>2000</v>
      </c>
      <c r="L60" s="88">
        <v>2000</v>
      </c>
      <c r="M60" s="51">
        <v>0</v>
      </c>
      <c r="N60" s="52">
        <v>0</v>
      </c>
      <c r="O60" s="26" t="s">
        <v>67</v>
      </c>
      <c r="P60" s="26" t="s">
        <v>67</v>
      </c>
      <c r="Q60" s="26" t="s">
        <v>67</v>
      </c>
      <c r="R60" s="26" t="s">
        <v>67</v>
      </c>
      <c r="S60" s="26" t="s">
        <v>123</v>
      </c>
    </row>
    <row r="61" spans="1:19" ht="45">
      <c r="A61" s="13">
        <v>28</v>
      </c>
      <c r="B61" s="47" t="s">
        <v>62</v>
      </c>
      <c r="C61" s="21" t="s">
        <v>34</v>
      </c>
      <c r="D61" s="16">
        <v>2020</v>
      </c>
      <c r="E61" s="43">
        <v>2023</v>
      </c>
      <c r="F61" s="17" t="s">
        <v>14</v>
      </c>
      <c r="G61" s="17">
        <f>K61</f>
        <v>2000</v>
      </c>
      <c r="H61" s="17">
        <v>500</v>
      </c>
      <c r="I61" s="17"/>
      <c r="J61" s="17"/>
      <c r="K61" s="15">
        <f>SUM(L61:N61)</f>
        <v>2000</v>
      </c>
      <c r="L61" s="88">
        <v>2000</v>
      </c>
      <c r="M61" s="51">
        <v>0</v>
      </c>
      <c r="N61" s="52">
        <v>0</v>
      </c>
      <c r="O61" s="26" t="s">
        <v>67</v>
      </c>
      <c r="P61" s="26" t="s">
        <v>67</v>
      </c>
      <c r="Q61" s="26" t="s">
        <v>67</v>
      </c>
      <c r="R61" s="26" t="s">
        <v>67</v>
      </c>
      <c r="S61" s="26" t="s">
        <v>123</v>
      </c>
    </row>
    <row r="62" spans="1:19" ht="45">
      <c r="A62" s="13">
        <v>29</v>
      </c>
      <c r="B62" s="47" t="s">
        <v>101</v>
      </c>
      <c r="C62" s="21" t="s">
        <v>34</v>
      </c>
      <c r="D62" s="16">
        <v>2020</v>
      </c>
      <c r="E62" s="43">
        <v>2023</v>
      </c>
      <c r="F62" s="17" t="s">
        <v>14</v>
      </c>
      <c r="G62" s="17">
        <f t="shared" ref="G62:G64" si="6">K62</f>
        <v>2500</v>
      </c>
      <c r="H62" s="17">
        <v>500</v>
      </c>
      <c r="I62" s="17"/>
      <c r="J62" s="17"/>
      <c r="K62" s="15">
        <f t="shared" ref="K62:K65" si="7">SUM(L62:N62)</f>
        <v>2500</v>
      </c>
      <c r="L62" s="88">
        <v>2500</v>
      </c>
      <c r="M62" s="51">
        <v>0</v>
      </c>
      <c r="N62" s="52">
        <v>0</v>
      </c>
      <c r="O62" s="26"/>
      <c r="P62" s="26"/>
      <c r="Q62" s="26"/>
      <c r="R62" s="26"/>
      <c r="S62" s="26" t="s">
        <v>123</v>
      </c>
    </row>
    <row r="63" spans="1:19" ht="45">
      <c r="A63" s="13">
        <v>30</v>
      </c>
      <c r="B63" s="47" t="s">
        <v>102</v>
      </c>
      <c r="C63" s="21" t="s">
        <v>34</v>
      </c>
      <c r="D63" s="16">
        <v>2020</v>
      </c>
      <c r="E63" s="43">
        <v>2023</v>
      </c>
      <c r="F63" s="17" t="s">
        <v>14</v>
      </c>
      <c r="G63" s="17">
        <f t="shared" si="6"/>
        <v>5000</v>
      </c>
      <c r="H63" s="17">
        <v>1000</v>
      </c>
      <c r="I63" s="17"/>
      <c r="J63" s="17"/>
      <c r="K63" s="15">
        <f t="shared" si="7"/>
        <v>5000</v>
      </c>
      <c r="L63" s="88">
        <v>5000</v>
      </c>
      <c r="M63" s="51">
        <v>0</v>
      </c>
      <c r="N63" s="52">
        <v>0</v>
      </c>
      <c r="O63" s="26"/>
      <c r="P63" s="26"/>
      <c r="Q63" s="26"/>
      <c r="R63" s="26"/>
      <c r="S63" s="26" t="s">
        <v>123</v>
      </c>
    </row>
    <row r="64" spans="1:19" ht="45">
      <c r="A64" s="13">
        <v>31</v>
      </c>
      <c r="B64" s="47" t="s">
        <v>103</v>
      </c>
      <c r="C64" s="21" t="s">
        <v>34</v>
      </c>
      <c r="D64" s="16">
        <v>2020</v>
      </c>
      <c r="E64" s="43">
        <v>2023</v>
      </c>
      <c r="F64" s="17" t="s">
        <v>14</v>
      </c>
      <c r="G64" s="17">
        <f t="shared" si="6"/>
        <v>2500</v>
      </c>
      <c r="H64" s="17">
        <v>500</v>
      </c>
      <c r="I64" s="17"/>
      <c r="J64" s="17"/>
      <c r="K64" s="15">
        <f t="shared" si="7"/>
        <v>2500</v>
      </c>
      <c r="L64" s="88">
        <v>2500</v>
      </c>
      <c r="M64" s="51">
        <v>0</v>
      </c>
      <c r="N64" s="52">
        <v>0</v>
      </c>
      <c r="O64" s="26"/>
      <c r="P64" s="26"/>
      <c r="Q64" s="26"/>
      <c r="R64" s="26"/>
      <c r="S64" s="26" t="s">
        <v>123</v>
      </c>
    </row>
    <row r="65" spans="1:19" ht="75">
      <c r="A65" s="13">
        <v>32</v>
      </c>
      <c r="B65" s="47" t="s">
        <v>99</v>
      </c>
      <c r="C65" s="21" t="s">
        <v>34</v>
      </c>
      <c r="D65" s="45">
        <v>2013</v>
      </c>
      <c r="E65" s="43">
        <v>2022</v>
      </c>
      <c r="F65" s="17" t="s">
        <v>14</v>
      </c>
      <c r="G65" s="17">
        <f>K65</f>
        <v>17983</v>
      </c>
      <c r="H65" s="17">
        <v>1000</v>
      </c>
      <c r="I65" s="17"/>
      <c r="J65" s="17"/>
      <c r="K65" s="15">
        <f t="shared" si="7"/>
        <v>17983</v>
      </c>
      <c r="L65" s="88">
        <v>8815.2000000000007</v>
      </c>
      <c r="M65" s="51">
        <v>9167.7999999999993</v>
      </c>
      <c r="N65" s="52">
        <v>0</v>
      </c>
      <c r="O65" s="26" t="s">
        <v>67</v>
      </c>
      <c r="P65" s="26" t="s">
        <v>67</v>
      </c>
      <c r="Q65" s="26" t="s">
        <v>67</v>
      </c>
      <c r="R65" s="26" t="s">
        <v>67</v>
      </c>
      <c r="S65" s="26" t="s">
        <v>123</v>
      </c>
    </row>
    <row r="66" spans="1:19">
      <c r="A66" s="26"/>
      <c r="B66" s="56" t="s">
        <v>147</v>
      </c>
      <c r="C66" s="30"/>
      <c r="D66" s="57"/>
      <c r="E66" s="31"/>
      <c r="F66" s="57"/>
      <c r="G66" s="32"/>
      <c r="H66" s="58">
        <f>SUM(H34:H65)</f>
        <v>40120.913280000001</v>
      </c>
      <c r="I66" s="58"/>
      <c r="J66" s="58"/>
      <c r="K66" s="58">
        <f>SUM(K34:K65)</f>
        <v>686967.21</v>
      </c>
      <c r="L66" s="89">
        <f>SUM(L34:L65)</f>
        <v>240545</v>
      </c>
      <c r="M66" s="58">
        <f t="shared" ref="M66:N66" si="8">SUM(M34:M65)</f>
        <v>252492.21</v>
      </c>
      <c r="N66" s="58">
        <f t="shared" si="8"/>
        <v>193930</v>
      </c>
      <c r="O66" s="26"/>
      <c r="P66" s="26"/>
      <c r="Q66" s="26"/>
      <c r="R66" s="26"/>
      <c r="S66" s="26"/>
    </row>
    <row r="67" spans="1:19">
      <c r="A67" s="26"/>
      <c r="B67" s="56" t="s">
        <v>148</v>
      </c>
      <c r="C67" s="30"/>
      <c r="D67" s="57"/>
      <c r="E67" s="31"/>
      <c r="F67" s="57"/>
      <c r="G67" s="32"/>
      <c r="H67" s="58">
        <f>H24+H66</f>
        <v>41570.913280000001</v>
      </c>
      <c r="I67" s="58"/>
      <c r="J67" s="58"/>
      <c r="K67" s="58">
        <f>K15+K19+K24+K32+K66</f>
        <v>884957.30999999994</v>
      </c>
      <c r="L67" s="89">
        <f>L15+L19+L24+L32+L66</f>
        <v>309137.21999999997</v>
      </c>
      <c r="M67" s="58">
        <f>M15+M19+M24+M32+M66</f>
        <v>289355.70999999996</v>
      </c>
      <c r="N67" s="58">
        <f>N15+N19+N24+N32+N66</f>
        <v>286464.38</v>
      </c>
      <c r="O67" s="26"/>
      <c r="P67" s="26"/>
      <c r="Q67" s="26"/>
      <c r="R67" s="26"/>
      <c r="S67" s="26"/>
    </row>
    <row r="68" spans="1:19" s="75" customFormat="1" ht="16">
      <c r="A68" s="77"/>
      <c r="B68" s="80" t="s">
        <v>155</v>
      </c>
      <c r="C68" s="77"/>
      <c r="D68" s="77"/>
      <c r="E68" s="77"/>
      <c r="F68" s="77"/>
      <c r="G68" s="77"/>
      <c r="H68" s="77"/>
      <c r="I68" s="77"/>
      <c r="J68" s="77"/>
      <c r="K68" s="78">
        <f>SUM(L68:N68)</f>
        <v>880919.11</v>
      </c>
      <c r="L68" s="94">
        <f>L67-L10</f>
        <v>308989.81999999995</v>
      </c>
      <c r="M68" s="78">
        <f>M67-M13</f>
        <v>285464.90999999997</v>
      </c>
      <c r="N68" s="78">
        <f>N67</f>
        <v>286464.38</v>
      </c>
      <c r="O68" s="79"/>
    </row>
    <row r="69" spans="1:19" ht="16">
      <c r="A69" s="8"/>
      <c r="B69" s="36"/>
      <c r="C69" s="7"/>
      <c r="D69" s="9"/>
      <c r="E69" s="7"/>
      <c r="F69" s="7"/>
      <c r="G69" s="8"/>
      <c r="H69" s="35"/>
      <c r="I69" s="37"/>
      <c r="J69" s="37"/>
      <c r="K69" s="8"/>
      <c r="L69" s="90"/>
      <c r="M69" s="29"/>
      <c r="N69" s="29"/>
      <c r="O69" s="5"/>
    </row>
    <row r="70" spans="1:19" ht="16">
      <c r="A70" s="8"/>
      <c r="B70" s="36"/>
      <c r="C70" s="4"/>
      <c r="D70" s="4"/>
      <c r="E70" s="4"/>
      <c r="F70" s="4"/>
      <c r="G70" s="8"/>
      <c r="H70" s="35"/>
      <c r="I70" s="37"/>
      <c r="J70" s="37"/>
      <c r="K70" s="8"/>
      <c r="L70" s="91"/>
      <c r="M70" s="8"/>
      <c r="N70" s="8"/>
      <c r="O70" s="5"/>
    </row>
    <row r="71" spans="1:19" ht="16">
      <c r="A71" s="8"/>
      <c r="B71" s="37"/>
      <c r="C71" s="7"/>
      <c r="D71" s="339"/>
      <c r="E71" s="339"/>
      <c r="F71" s="7"/>
      <c r="G71" s="8"/>
      <c r="H71" s="35"/>
      <c r="I71" s="37"/>
      <c r="J71" s="37"/>
      <c r="K71" s="8"/>
      <c r="L71" s="91"/>
      <c r="M71" s="8"/>
      <c r="N71" s="8"/>
      <c r="O71" s="5"/>
    </row>
    <row r="72" spans="1:19" ht="16">
      <c r="A72" s="8"/>
      <c r="C72" s="8"/>
      <c r="D72" s="8"/>
      <c r="E72" s="8"/>
      <c r="F72" s="8"/>
      <c r="G72" s="8"/>
      <c r="H72" s="35"/>
      <c r="I72" s="37"/>
      <c r="J72" s="37"/>
      <c r="K72" s="8"/>
      <c r="L72" s="91"/>
      <c r="M72" s="8"/>
      <c r="N72" s="8"/>
      <c r="O72" s="5"/>
    </row>
    <row r="73" spans="1:19" ht="16">
      <c r="A73" s="8"/>
      <c r="B73" s="8"/>
      <c r="C73" s="8"/>
      <c r="D73" s="338"/>
      <c r="E73" s="338"/>
      <c r="F73" s="338"/>
      <c r="G73" s="338"/>
      <c r="H73" s="35"/>
      <c r="I73" s="37"/>
      <c r="J73" s="37"/>
      <c r="K73" s="8"/>
      <c r="L73" s="91"/>
      <c r="M73" s="8"/>
      <c r="N73" s="8"/>
      <c r="O73" s="5"/>
    </row>
    <row r="74" spans="1:19" ht="16">
      <c r="A74" s="8"/>
      <c r="B74" s="8"/>
      <c r="C74" s="8"/>
      <c r="D74" s="338"/>
      <c r="E74" s="338"/>
      <c r="F74" s="338"/>
      <c r="G74" s="338"/>
      <c r="H74" s="35"/>
      <c r="I74" s="37"/>
      <c r="J74" s="37"/>
      <c r="K74" s="8"/>
      <c r="L74" s="91"/>
      <c r="M74" s="8"/>
      <c r="N74" s="8"/>
      <c r="O74" s="5"/>
    </row>
    <row r="75" spans="1:19" ht="16">
      <c r="A75" s="8"/>
      <c r="B75" s="8"/>
      <c r="D75" s="28"/>
      <c r="E75" s="8"/>
      <c r="F75" s="8"/>
      <c r="G75" s="8"/>
      <c r="H75" s="35"/>
      <c r="I75" s="37"/>
      <c r="J75" s="37"/>
      <c r="K75" s="8"/>
      <c r="L75" s="91"/>
      <c r="M75" s="8"/>
      <c r="N75" s="8"/>
      <c r="O75" s="5"/>
    </row>
    <row r="76" spans="1:19" ht="16">
      <c r="A76" s="8"/>
      <c r="B76" s="8"/>
      <c r="C76" s="8"/>
      <c r="D76" s="37"/>
      <c r="F76" s="8"/>
      <c r="G76" s="8"/>
      <c r="H76" s="35"/>
      <c r="I76" s="37"/>
      <c r="J76" s="37"/>
      <c r="K76" s="8"/>
      <c r="L76" s="91"/>
      <c r="M76" s="8"/>
      <c r="N76" s="8"/>
      <c r="O76" s="5"/>
    </row>
    <row r="77" spans="1:19" ht="16">
      <c r="A77" s="2"/>
      <c r="B77" s="2"/>
      <c r="C77" s="8"/>
      <c r="D77" s="2"/>
      <c r="E77" s="2"/>
      <c r="F77" s="2"/>
      <c r="G77" s="2"/>
      <c r="H77" s="2"/>
      <c r="I77" s="2"/>
      <c r="J77" s="2"/>
      <c r="K77" s="2"/>
      <c r="L77" s="92"/>
      <c r="M77" s="2"/>
      <c r="N77" s="2"/>
    </row>
    <row r="78" spans="1:19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92"/>
      <c r="M78" s="2"/>
      <c r="N78" s="2"/>
    </row>
    <row r="79" spans="1:1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92"/>
      <c r="M79" s="2"/>
      <c r="N79" s="2"/>
    </row>
    <row r="80" spans="1:19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9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9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9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9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9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9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9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9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9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9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9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9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9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92"/>
      <c r="M93" s="2"/>
      <c r="N93" s="2"/>
    </row>
    <row r="94" spans="1:14">
      <c r="N94" s="2"/>
    </row>
    <row r="95" spans="1:14">
      <c r="N95" s="2"/>
    </row>
    <row r="96" spans="1:14">
      <c r="N96" s="2"/>
    </row>
  </sheetData>
  <mergeCells count="28">
    <mergeCell ref="D73:G74"/>
    <mergeCell ref="D71:E71"/>
    <mergeCell ref="D3:E3"/>
    <mergeCell ref="K3:N3"/>
    <mergeCell ref="F3:G3"/>
    <mergeCell ref="L4:N4"/>
    <mergeCell ref="K4:K5"/>
    <mergeCell ref="D4:D5"/>
    <mergeCell ref="E4:E5"/>
    <mergeCell ref="F4:F5"/>
    <mergeCell ref="A33:S33"/>
    <mergeCell ref="R3:R5"/>
    <mergeCell ref="S3:S5"/>
    <mergeCell ref="G4:G5"/>
    <mergeCell ref="H3:H5"/>
    <mergeCell ref="O3:O5"/>
    <mergeCell ref="A1:S1"/>
    <mergeCell ref="A7:S7"/>
    <mergeCell ref="A16:S16"/>
    <mergeCell ref="A20:S20"/>
    <mergeCell ref="A25:S25"/>
    <mergeCell ref="P3:P5"/>
    <mergeCell ref="Q3:Q5"/>
    <mergeCell ref="I3:I5"/>
    <mergeCell ref="J3:J5"/>
    <mergeCell ref="A3:A5"/>
    <mergeCell ref="B3:B5"/>
    <mergeCell ref="C3:C5"/>
  </mergeCells>
  <printOptions horizontalCentered="1"/>
  <pageMargins left="0.23622047244094491" right="0.23622047244094491" top="0.59055118110236227" bottom="0.39370078740157483" header="0" footer="0"/>
  <pageSetup paperSize="9" scale="74" fitToHeight="0" orientation="landscape"/>
  <rowBreaks count="2" manualBreakCount="2">
    <brk id="57" max="18" man="1"/>
    <brk id="64" max="1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1"/>
  <sheetViews>
    <sheetView view="pageBreakPreview" zoomScale="70" zoomScaleNormal="60" zoomScaleSheetLayoutView="70" zoomScalePageLayoutView="60" workbookViewId="0">
      <pane ySplit="7" topLeftCell="A62" activePane="bottomLeft" state="frozen"/>
      <selection pane="bottomLeft" activeCell="K58" sqref="K58"/>
    </sheetView>
  </sheetViews>
  <sheetFormatPr baseColWidth="10" defaultColWidth="9.1640625" defaultRowHeight="16" x14ac:dyDescent="0"/>
  <cols>
    <col min="1" max="1" width="4.6640625" style="95" customWidth="1"/>
    <col min="2" max="2" width="36.5" style="96" customWidth="1"/>
    <col min="3" max="3" width="16.5" style="97" customWidth="1"/>
    <col min="4" max="4" width="10.83203125" style="97" customWidth="1"/>
    <col min="5" max="5" width="17.1640625" style="97" customWidth="1"/>
    <col min="6" max="6" width="15.5" style="97" customWidth="1"/>
    <col min="7" max="7" width="16.1640625" style="97" customWidth="1"/>
    <col min="8" max="8" width="15.83203125" style="97" customWidth="1"/>
    <col min="9" max="9" width="14.6640625" style="97" customWidth="1"/>
    <col min="10" max="10" width="16.1640625" style="97" customWidth="1"/>
    <col min="11" max="11" width="15" style="97" customWidth="1"/>
    <col min="12" max="12" width="14.83203125" style="98" customWidth="1"/>
    <col min="13" max="13" width="16.1640625" style="97" customWidth="1"/>
    <col min="14" max="14" width="16.6640625" style="98" customWidth="1"/>
    <col min="15" max="15" width="21.1640625" style="97" customWidth="1"/>
    <col min="16" max="16" width="10" style="97" customWidth="1"/>
    <col min="17" max="17" width="34" style="97" customWidth="1"/>
    <col min="18" max="18" width="9.6640625" style="97" hidden="1" customWidth="1"/>
    <col min="19" max="19" width="30.83203125" style="97" hidden="1" customWidth="1"/>
    <col min="20" max="256" width="9.1640625" style="97"/>
    <col min="257" max="257" width="4.6640625" style="97" customWidth="1"/>
    <col min="258" max="258" width="36.5" style="97" customWidth="1"/>
    <col min="259" max="259" width="16.5" style="97" customWidth="1"/>
    <col min="260" max="260" width="10.83203125" style="97" customWidth="1"/>
    <col min="261" max="261" width="17.1640625" style="97" customWidth="1"/>
    <col min="262" max="262" width="15.5" style="97" customWidth="1"/>
    <col min="263" max="263" width="16.1640625" style="97" customWidth="1"/>
    <col min="264" max="264" width="15.83203125" style="97" customWidth="1"/>
    <col min="265" max="265" width="14.6640625" style="97" customWidth="1"/>
    <col min="266" max="266" width="16.1640625" style="97" customWidth="1"/>
    <col min="267" max="267" width="15" style="97" customWidth="1"/>
    <col min="268" max="268" width="14.83203125" style="97" customWidth="1"/>
    <col min="269" max="269" width="16.1640625" style="97" customWidth="1"/>
    <col min="270" max="270" width="16.6640625" style="97" customWidth="1"/>
    <col min="271" max="271" width="21.1640625" style="97" customWidth="1"/>
    <col min="272" max="272" width="10" style="97" customWidth="1"/>
    <col min="273" max="273" width="34" style="97" customWidth="1"/>
    <col min="274" max="275" width="0" style="97" hidden="1" customWidth="1"/>
    <col min="276" max="512" width="9.1640625" style="97"/>
    <col min="513" max="513" width="4.6640625" style="97" customWidth="1"/>
    <col min="514" max="514" width="36.5" style="97" customWidth="1"/>
    <col min="515" max="515" width="16.5" style="97" customWidth="1"/>
    <col min="516" max="516" width="10.83203125" style="97" customWidth="1"/>
    <col min="517" max="517" width="17.1640625" style="97" customWidth="1"/>
    <col min="518" max="518" width="15.5" style="97" customWidth="1"/>
    <col min="519" max="519" width="16.1640625" style="97" customWidth="1"/>
    <col min="520" max="520" width="15.83203125" style="97" customWidth="1"/>
    <col min="521" max="521" width="14.6640625" style="97" customWidth="1"/>
    <col min="522" max="522" width="16.1640625" style="97" customWidth="1"/>
    <col min="523" max="523" width="15" style="97" customWidth="1"/>
    <col min="524" max="524" width="14.83203125" style="97" customWidth="1"/>
    <col min="525" max="525" width="16.1640625" style="97" customWidth="1"/>
    <col min="526" max="526" width="16.6640625" style="97" customWidth="1"/>
    <col min="527" max="527" width="21.1640625" style="97" customWidth="1"/>
    <col min="528" max="528" width="10" style="97" customWidth="1"/>
    <col min="529" max="529" width="34" style="97" customWidth="1"/>
    <col min="530" max="531" width="0" style="97" hidden="1" customWidth="1"/>
    <col min="532" max="768" width="9.1640625" style="97"/>
    <col min="769" max="769" width="4.6640625" style="97" customWidth="1"/>
    <col min="770" max="770" width="36.5" style="97" customWidth="1"/>
    <col min="771" max="771" width="16.5" style="97" customWidth="1"/>
    <col min="772" max="772" width="10.83203125" style="97" customWidth="1"/>
    <col min="773" max="773" width="17.1640625" style="97" customWidth="1"/>
    <col min="774" max="774" width="15.5" style="97" customWidth="1"/>
    <col min="775" max="775" width="16.1640625" style="97" customWidth="1"/>
    <col min="776" max="776" width="15.83203125" style="97" customWidth="1"/>
    <col min="777" max="777" width="14.6640625" style="97" customWidth="1"/>
    <col min="778" max="778" width="16.1640625" style="97" customWidth="1"/>
    <col min="779" max="779" width="15" style="97" customWidth="1"/>
    <col min="780" max="780" width="14.83203125" style="97" customWidth="1"/>
    <col min="781" max="781" width="16.1640625" style="97" customWidth="1"/>
    <col min="782" max="782" width="16.6640625" style="97" customWidth="1"/>
    <col min="783" max="783" width="21.1640625" style="97" customWidth="1"/>
    <col min="784" max="784" width="10" style="97" customWidth="1"/>
    <col min="785" max="785" width="34" style="97" customWidth="1"/>
    <col min="786" max="787" width="0" style="97" hidden="1" customWidth="1"/>
    <col min="788" max="1024" width="9.1640625" style="97"/>
    <col min="1025" max="1025" width="4.6640625" style="97" customWidth="1"/>
    <col min="1026" max="1026" width="36.5" style="97" customWidth="1"/>
    <col min="1027" max="1027" width="16.5" style="97" customWidth="1"/>
    <col min="1028" max="1028" width="10.83203125" style="97" customWidth="1"/>
    <col min="1029" max="1029" width="17.1640625" style="97" customWidth="1"/>
    <col min="1030" max="1030" width="15.5" style="97" customWidth="1"/>
    <col min="1031" max="1031" width="16.1640625" style="97" customWidth="1"/>
    <col min="1032" max="1032" width="15.83203125" style="97" customWidth="1"/>
    <col min="1033" max="1033" width="14.6640625" style="97" customWidth="1"/>
    <col min="1034" max="1034" width="16.1640625" style="97" customWidth="1"/>
    <col min="1035" max="1035" width="15" style="97" customWidth="1"/>
    <col min="1036" max="1036" width="14.83203125" style="97" customWidth="1"/>
    <col min="1037" max="1037" width="16.1640625" style="97" customWidth="1"/>
    <col min="1038" max="1038" width="16.6640625" style="97" customWidth="1"/>
    <col min="1039" max="1039" width="21.1640625" style="97" customWidth="1"/>
    <col min="1040" max="1040" width="10" style="97" customWidth="1"/>
    <col min="1041" max="1041" width="34" style="97" customWidth="1"/>
    <col min="1042" max="1043" width="0" style="97" hidden="1" customWidth="1"/>
    <col min="1044" max="1280" width="9.1640625" style="97"/>
    <col min="1281" max="1281" width="4.6640625" style="97" customWidth="1"/>
    <col min="1282" max="1282" width="36.5" style="97" customWidth="1"/>
    <col min="1283" max="1283" width="16.5" style="97" customWidth="1"/>
    <col min="1284" max="1284" width="10.83203125" style="97" customWidth="1"/>
    <col min="1285" max="1285" width="17.1640625" style="97" customWidth="1"/>
    <col min="1286" max="1286" width="15.5" style="97" customWidth="1"/>
    <col min="1287" max="1287" width="16.1640625" style="97" customWidth="1"/>
    <col min="1288" max="1288" width="15.83203125" style="97" customWidth="1"/>
    <col min="1289" max="1289" width="14.6640625" style="97" customWidth="1"/>
    <col min="1290" max="1290" width="16.1640625" style="97" customWidth="1"/>
    <col min="1291" max="1291" width="15" style="97" customWidth="1"/>
    <col min="1292" max="1292" width="14.83203125" style="97" customWidth="1"/>
    <col min="1293" max="1293" width="16.1640625" style="97" customWidth="1"/>
    <col min="1294" max="1294" width="16.6640625" style="97" customWidth="1"/>
    <col min="1295" max="1295" width="21.1640625" style="97" customWidth="1"/>
    <col min="1296" max="1296" width="10" style="97" customWidth="1"/>
    <col min="1297" max="1297" width="34" style="97" customWidth="1"/>
    <col min="1298" max="1299" width="0" style="97" hidden="1" customWidth="1"/>
    <col min="1300" max="1536" width="9.1640625" style="97"/>
    <col min="1537" max="1537" width="4.6640625" style="97" customWidth="1"/>
    <col min="1538" max="1538" width="36.5" style="97" customWidth="1"/>
    <col min="1539" max="1539" width="16.5" style="97" customWidth="1"/>
    <col min="1540" max="1540" width="10.83203125" style="97" customWidth="1"/>
    <col min="1541" max="1541" width="17.1640625" style="97" customWidth="1"/>
    <col min="1542" max="1542" width="15.5" style="97" customWidth="1"/>
    <col min="1543" max="1543" width="16.1640625" style="97" customWidth="1"/>
    <col min="1544" max="1544" width="15.83203125" style="97" customWidth="1"/>
    <col min="1545" max="1545" width="14.6640625" style="97" customWidth="1"/>
    <col min="1546" max="1546" width="16.1640625" style="97" customWidth="1"/>
    <col min="1547" max="1547" width="15" style="97" customWidth="1"/>
    <col min="1548" max="1548" width="14.83203125" style="97" customWidth="1"/>
    <col min="1549" max="1549" width="16.1640625" style="97" customWidth="1"/>
    <col min="1550" max="1550" width="16.6640625" style="97" customWidth="1"/>
    <col min="1551" max="1551" width="21.1640625" style="97" customWidth="1"/>
    <col min="1552" max="1552" width="10" style="97" customWidth="1"/>
    <col min="1553" max="1553" width="34" style="97" customWidth="1"/>
    <col min="1554" max="1555" width="0" style="97" hidden="1" customWidth="1"/>
    <col min="1556" max="1792" width="9.1640625" style="97"/>
    <col min="1793" max="1793" width="4.6640625" style="97" customWidth="1"/>
    <col min="1794" max="1794" width="36.5" style="97" customWidth="1"/>
    <col min="1795" max="1795" width="16.5" style="97" customWidth="1"/>
    <col min="1796" max="1796" width="10.83203125" style="97" customWidth="1"/>
    <col min="1797" max="1797" width="17.1640625" style="97" customWidth="1"/>
    <col min="1798" max="1798" width="15.5" style="97" customWidth="1"/>
    <col min="1799" max="1799" width="16.1640625" style="97" customWidth="1"/>
    <col min="1800" max="1800" width="15.83203125" style="97" customWidth="1"/>
    <col min="1801" max="1801" width="14.6640625" style="97" customWidth="1"/>
    <col min="1802" max="1802" width="16.1640625" style="97" customWidth="1"/>
    <col min="1803" max="1803" width="15" style="97" customWidth="1"/>
    <col min="1804" max="1804" width="14.83203125" style="97" customWidth="1"/>
    <col min="1805" max="1805" width="16.1640625" style="97" customWidth="1"/>
    <col min="1806" max="1806" width="16.6640625" style="97" customWidth="1"/>
    <col min="1807" max="1807" width="21.1640625" style="97" customWidth="1"/>
    <col min="1808" max="1808" width="10" style="97" customWidth="1"/>
    <col min="1809" max="1809" width="34" style="97" customWidth="1"/>
    <col min="1810" max="1811" width="0" style="97" hidden="1" customWidth="1"/>
    <col min="1812" max="2048" width="9.1640625" style="97"/>
    <col min="2049" max="2049" width="4.6640625" style="97" customWidth="1"/>
    <col min="2050" max="2050" width="36.5" style="97" customWidth="1"/>
    <col min="2051" max="2051" width="16.5" style="97" customWidth="1"/>
    <col min="2052" max="2052" width="10.83203125" style="97" customWidth="1"/>
    <col min="2053" max="2053" width="17.1640625" style="97" customWidth="1"/>
    <col min="2054" max="2054" width="15.5" style="97" customWidth="1"/>
    <col min="2055" max="2055" width="16.1640625" style="97" customWidth="1"/>
    <col min="2056" max="2056" width="15.83203125" style="97" customWidth="1"/>
    <col min="2057" max="2057" width="14.6640625" style="97" customWidth="1"/>
    <col min="2058" max="2058" width="16.1640625" style="97" customWidth="1"/>
    <col min="2059" max="2059" width="15" style="97" customWidth="1"/>
    <col min="2060" max="2060" width="14.83203125" style="97" customWidth="1"/>
    <col min="2061" max="2061" width="16.1640625" style="97" customWidth="1"/>
    <col min="2062" max="2062" width="16.6640625" style="97" customWidth="1"/>
    <col min="2063" max="2063" width="21.1640625" style="97" customWidth="1"/>
    <col min="2064" max="2064" width="10" style="97" customWidth="1"/>
    <col min="2065" max="2065" width="34" style="97" customWidth="1"/>
    <col min="2066" max="2067" width="0" style="97" hidden="1" customWidth="1"/>
    <col min="2068" max="2304" width="9.1640625" style="97"/>
    <col min="2305" max="2305" width="4.6640625" style="97" customWidth="1"/>
    <col min="2306" max="2306" width="36.5" style="97" customWidth="1"/>
    <col min="2307" max="2307" width="16.5" style="97" customWidth="1"/>
    <col min="2308" max="2308" width="10.83203125" style="97" customWidth="1"/>
    <col min="2309" max="2309" width="17.1640625" style="97" customWidth="1"/>
    <col min="2310" max="2310" width="15.5" style="97" customWidth="1"/>
    <col min="2311" max="2311" width="16.1640625" style="97" customWidth="1"/>
    <col min="2312" max="2312" width="15.83203125" style="97" customWidth="1"/>
    <col min="2313" max="2313" width="14.6640625" style="97" customWidth="1"/>
    <col min="2314" max="2314" width="16.1640625" style="97" customWidth="1"/>
    <col min="2315" max="2315" width="15" style="97" customWidth="1"/>
    <col min="2316" max="2316" width="14.83203125" style="97" customWidth="1"/>
    <col min="2317" max="2317" width="16.1640625" style="97" customWidth="1"/>
    <col min="2318" max="2318" width="16.6640625" style="97" customWidth="1"/>
    <col min="2319" max="2319" width="21.1640625" style="97" customWidth="1"/>
    <col min="2320" max="2320" width="10" style="97" customWidth="1"/>
    <col min="2321" max="2321" width="34" style="97" customWidth="1"/>
    <col min="2322" max="2323" width="0" style="97" hidden="1" customWidth="1"/>
    <col min="2324" max="2560" width="9.1640625" style="97"/>
    <col min="2561" max="2561" width="4.6640625" style="97" customWidth="1"/>
    <col min="2562" max="2562" width="36.5" style="97" customWidth="1"/>
    <col min="2563" max="2563" width="16.5" style="97" customWidth="1"/>
    <col min="2564" max="2564" width="10.83203125" style="97" customWidth="1"/>
    <col min="2565" max="2565" width="17.1640625" style="97" customWidth="1"/>
    <col min="2566" max="2566" width="15.5" style="97" customWidth="1"/>
    <col min="2567" max="2567" width="16.1640625" style="97" customWidth="1"/>
    <col min="2568" max="2568" width="15.83203125" style="97" customWidth="1"/>
    <col min="2569" max="2569" width="14.6640625" style="97" customWidth="1"/>
    <col min="2570" max="2570" width="16.1640625" style="97" customWidth="1"/>
    <col min="2571" max="2571" width="15" style="97" customWidth="1"/>
    <col min="2572" max="2572" width="14.83203125" style="97" customWidth="1"/>
    <col min="2573" max="2573" width="16.1640625" style="97" customWidth="1"/>
    <col min="2574" max="2574" width="16.6640625" style="97" customWidth="1"/>
    <col min="2575" max="2575" width="21.1640625" style="97" customWidth="1"/>
    <col min="2576" max="2576" width="10" style="97" customWidth="1"/>
    <col min="2577" max="2577" width="34" style="97" customWidth="1"/>
    <col min="2578" max="2579" width="0" style="97" hidden="1" customWidth="1"/>
    <col min="2580" max="2816" width="9.1640625" style="97"/>
    <col min="2817" max="2817" width="4.6640625" style="97" customWidth="1"/>
    <col min="2818" max="2818" width="36.5" style="97" customWidth="1"/>
    <col min="2819" max="2819" width="16.5" style="97" customWidth="1"/>
    <col min="2820" max="2820" width="10.83203125" style="97" customWidth="1"/>
    <col min="2821" max="2821" width="17.1640625" style="97" customWidth="1"/>
    <col min="2822" max="2822" width="15.5" style="97" customWidth="1"/>
    <col min="2823" max="2823" width="16.1640625" style="97" customWidth="1"/>
    <col min="2824" max="2824" width="15.83203125" style="97" customWidth="1"/>
    <col min="2825" max="2825" width="14.6640625" style="97" customWidth="1"/>
    <col min="2826" max="2826" width="16.1640625" style="97" customWidth="1"/>
    <col min="2827" max="2827" width="15" style="97" customWidth="1"/>
    <col min="2828" max="2828" width="14.83203125" style="97" customWidth="1"/>
    <col min="2829" max="2829" width="16.1640625" style="97" customWidth="1"/>
    <col min="2830" max="2830" width="16.6640625" style="97" customWidth="1"/>
    <col min="2831" max="2831" width="21.1640625" style="97" customWidth="1"/>
    <col min="2832" max="2832" width="10" style="97" customWidth="1"/>
    <col min="2833" max="2833" width="34" style="97" customWidth="1"/>
    <col min="2834" max="2835" width="0" style="97" hidden="1" customWidth="1"/>
    <col min="2836" max="3072" width="9.1640625" style="97"/>
    <col min="3073" max="3073" width="4.6640625" style="97" customWidth="1"/>
    <col min="3074" max="3074" width="36.5" style="97" customWidth="1"/>
    <col min="3075" max="3075" width="16.5" style="97" customWidth="1"/>
    <col min="3076" max="3076" width="10.83203125" style="97" customWidth="1"/>
    <col min="3077" max="3077" width="17.1640625" style="97" customWidth="1"/>
    <col min="3078" max="3078" width="15.5" style="97" customWidth="1"/>
    <col min="3079" max="3079" width="16.1640625" style="97" customWidth="1"/>
    <col min="3080" max="3080" width="15.83203125" style="97" customWidth="1"/>
    <col min="3081" max="3081" width="14.6640625" style="97" customWidth="1"/>
    <col min="3082" max="3082" width="16.1640625" style="97" customWidth="1"/>
    <col min="3083" max="3083" width="15" style="97" customWidth="1"/>
    <col min="3084" max="3084" width="14.83203125" style="97" customWidth="1"/>
    <col min="3085" max="3085" width="16.1640625" style="97" customWidth="1"/>
    <col min="3086" max="3086" width="16.6640625" style="97" customWidth="1"/>
    <col min="3087" max="3087" width="21.1640625" style="97" customWidth="1"/>
    <col min="3088" max="3088" width="10" style="97" customWidth="1"/>
    <col min="3089" max="3089" width="34" style="97" customWidth="1"/>
    <col min="3090" max="3091" width="0" style="97" hidden="1" customWidth="1"/>
    <col min="3092" max="3328" width="9.1640625" style="97"/>
    <col min="3329" max="3329" width="4.6640625" style="97" customWidth="1"/>
    <col min="3330" max="3330" width="36.5" style="97" customWidth="1"/>
    <col min="3331" max="3331" width="16.5" style="97" customWidth="1"/>
    <col min="3332" max="3332" width="10.83203125" style="97" customWidth="1"/>
    <col min="3333" max="3333" width="17.1640625" style="97" customWidth="1"/>
    <col min="3334" max="3334" width="15.5" style="97" customWidth="1"/>
    <col min="3335" max="3335" width="16.1640625" style="97" customWidth="1"/>
    <col min="3336" max="3336" width="15.83203125" style="97" customWidth="1"/>
    <col min="3337" max="3337" width="14.6640625" style="97" customWidth="1"/>
    <col min="3338" max="3338" width="16.1640625" style="97" customWidth="1"/>
    <col min="3339" max="3339" width="15" style="97" customWidth="1"/>
    <col min="3340" max="3340" width="14.83203125" style="97" customWidth="1"/>
    <col min="3341" max="3341" width="16.1640625" style="97" customWidth="1"/>
    <col min="3342" max="3342" width="16.6640625" style="97" customWidth="1"/>
    <col min="3343" max="3343" width="21.1640625" style="97" customWidth="1"/>
    <col min="3344" max="3344" width="10" style="97" customWidth="1"/>
    <col min="3345" max="3345" width="34" style="97" customWidth="1"/>
    <col min="3346" max="3347" width="0" style="97" hidden="1" customWidth="1"/>
    <col min="3348" max="3584" width="9.1640625" style="97"/>
    <col min="3585" max="3585" width="4.6640625" style="97" customWidth="1"/>
    <col min="3586" max="3586" width="36.5" style="97" customWidth="1"/>
    <col min="3587" max="3587" width="16.5" style="97" customWidth="1"/>
    <col min="3588" max="3588" width="10.83203125" style="97" customWidth="1"/>
    <col min="3589" max="3589" width="17.1640625" style="97" customWidth="1"/>
    <col min="3590" max="3590" width="15.5" style="97" customWidth="1"/>
    <col min="3591" max="3591" width="16.1640625" style="97" customWidth="1"/>
    <col min="3592" max="3592" width="15.83203125" style="97" customWidth="1"/>
    <col min="3593" max="3593" width="14.6640625" style="97" customWidth="1"/>
    <col min="3594" max="3594" width="16.1640625" style="97" customWidth="1"/>
    <col min="3595" max="3595" width="15" style="97" customWidth="1"/>
    <col min="3596" max="3596" width="14.83203125" style="97" customWidth="1"/>
    <col min="3597" max="3597" width="16.1640625" style="97" customWidth="1"/>
    <col min="3598" max="3598" width="16.6640625" style="97" customWidth="1"/>
    <col min="3599" max="3599" width="21.1640625" style="97" customWidth="1"/>
    <col min="3600" max="3600" width="10" style="97" customWidth="1"/>
    <col min="3601" max="3601" width="34" style="97" customWidth="1"/>
    <col min="3602" max="3603" width="0" style="97" hidden="1" customWidth="1"/>
    <col min="3604" max="3840" width="9.1640625" style="97"/>
    <col min="3841" max="3841" width="4.6640625" style="97" customWidth="1"/>
    <col min="3842" max="3842" width="36.5" style="97" customWidth="1"/>
    <col min="3843" max="3843" width="16.5" style="97" customWidth="1"/>
    <col min="3844" max="3844" width="10.83203125" style="97" customWidth="1"/>
    <col min="3845" max="3845" width="17.1640625" style="97" customWidth="1"/>
    <col min="3846" max="3846" width="15.5" style="97" customWidth="1"/>
    <col min="3847" max="3847" width="16.1640625" style="97" customWidth="1"/>
    <col min="3848" max="3848" width="15.83203125" style="97" customWidth="1"/>
    <col min="3849" max="3849" width="14.6640625" style="97" customWidth="1"/>
    <col min="3850" max="3850" width="16.1640625" style="97" customWidth="1"/>
    <col min="3851" max="3851" width="15" style="97" customWidth="1"/>
    <col min="3852" max="3852" width="14.83203125" style="97" customWidth="1"/>
    <col min="3853" max="3853" width="16.1640625" style="97" customWidth="1"/>
    <col min="3854" max="3854" width="16.6640625" style="97" customWidth="1"/>
    <col min="3855" max="3855" width="21.1640625" style="97" customWidth="1"/>
    <col min="3856" max="3856" width="10" style="97" customWidth="1"/>
    <col min="3857" max="3857" width="34" style="97" customWidth="1"/>
    <col min="3858" max="3859" width="0" style="97" hidden="1" customWidth="1"/>
    <col min="3860" max="4096" width="9.1640625" style="97"/>
    <col min="4097" max="4097" width="4.6640625" style="97" customWidth="1"/>
    <col min="4098" max="4098" width="36.5" style="97" customWidth="1"/>
    <col min="4099" max="4099" width="16.5" style="97" customWidth="1"/>
    <col min="4100" max="4100" width="10.83203125" style="97" customWidth="1"/>
    <col min="4101" max="4101" width="17.1640625" style="97" customWidth="1"/>
    <col min="4102" max="4102" width="15.5" style="97" customWidth="1"/>
    <col min="4103" max="4103" width="16.1640625" style="97" customWidth="1"/>
    <col min="4104" max="4104" width="15.83203125" style="97" customWidth="1"/>
    <col min="4105" max="4105" width="14.6640625" style="97" customWidth="1"/>
    <col min="4106" max="4106" width="16.1640625" style="97" customWidth="1"/>
    <col min="4107" max="4107" width="15" style="97" customWidth="1"/>
    <col min="4108" max="4108" width="14.83203125" style="97" customWidth="1"/>
    <col min="4109" max="4109" width="16.1640625" style="97" customWidth="1"/>
    <col min="4110" max="4110" width="16.6640625" style="97" customWidth="1"/>
    <col min="4111" max="4111" width="21.1640625" style="97" customWidth="1"/>
    <col min="4112" max="4112" width="10" style="97" customWidth="1"/>
    <col min="4113" max="4113" width="34" style="97" customWidth="1"/>
    <col min="4114" max="4115" width="0" style="97" hidden="1" customWidth="1"/>
    <col min="4116" max="4352" width="9.1640625" style="97"/>
    <col min="4353" max="4353" width="4.6640625" style="97" customWidth="1"/>
    <col min="4354" max="4354" width="36.5" style="97" customWidth="1"/>
    <col min="4355" max="4355" width="16.5" style="97" customWidth="1"/>
    <col min="4356" max="4356" width="10.83203125" style="97" customWidth="1"/>
    <col min="4357" max="4357" width="17.1640625" style="97" customWidth="1"/>
    <col min="4358" max="4358" width="15.5" style="97" customWidth="1"/>
    <col min="4359" max="4359" width="16.1640625" style="97" customWidth="1"/>
    <col min="4360" max="4360" width="15.83203125" style="97" customWidth="1"/>
    <col min="4361" max="4361" width="14.6640625" style="97" customWidth="1"/>
    <col min="4362" max="4362" width="16.1640625" style="97" customWidth="1"/>
    <col min="4363" max="4363" width="15" style="97" customWidth="1"/>
    <col min="4364" max="4364" width="14.83203125" style="97" customWidth="1"/>
    <col min="4365" max="4365" width="16.1640625" style="97" customWidth="1"/>
    <col min="4366" max="4366" width="16.6640625" style="97" customWidth="1"/>
    <col min="4367" max="4367" width="21.1640625" style="97" customWidth="1"/>
    <col min="4368" max="4368" width="10" style="97" customWidth="1"/>
    <col min="4369" max="4369" width="34" style="97" customWidth="1"/>
    <col min="4370" max="4371" width="0" style="97" hidden="1" customWidth="1"/>
    <col min="4372" max="4608" width="9.1640625" style="97"/>
    <col min="4609" max="4609" width="4.6640625" style="97" customWidth="1"/>
    <col min="4610" max="4610" width="36.5" style="97" customWidth="1"/>
    <col min="4611" max="4611" width="16.5" style="97" customWidth="1"/>
    <col min="4612" max="4612" width="10.83203125" style="97" customWidth="1"/>
    <col min="4613" max="4613" width="17.1640625" style="97" customWidth="1"/>
    <col min="4614" max="4614" width="15.5" style="97" customWidth="1"/>
    <col min="4615" max="4615" width="16.1640625" style="97" customWidth="1"/>
    <col min="4616" max="4616" width="15.83203125" style="97" customWidth="1"/>
    <col min="4617" max="4617" width="14.6640625" style="97" customWidth="1"/>
    <col min="4618" max="4618" width="16.1640625" style="97" customWidth="1"/>
    <col min="4619" max="4619" width="15" style="97" customWidth="1"/>
    <col min="4620" max="4620" width="14.83203125" style="97" customWidth="1"/>
    <col min="4621" max="4621" width="16.1640625" style="97" customWidth="1"/>
    <col min="4622" max="4622" width="16.6640625" style="97" customWidth="1"/>
    <col min="4623" max="4623" width="21.1640625" style="97" customWidth="1"/>
    <col min="4624" max="4624" width="10" style="97" customWidth="1"/>
    <col min="4625" max="4625" width="34" style="97" customWidth="1"/>
    <col min="4626" max="4627" width="0" style="97" hidden="1" customWidth="1"/>
    <col min="4628" max="4864" width="9.1640625" style="97"/>
    <col min="4865" max="4865" width="4.6640625" style="97" customWidth="1"/>
    <col min="4866" max="4866" width="36.5" style="97" customWidth="1"/>
    <col min="4867" max="4867" width="16.5" style="97" customWidth="1"/>
    <col min="4868" max="4868" width="10.83203125" style="97" customWidth="1"/>
    <col min="4869" max="4869" width="17.1640625" style="97" customWidth="1"/>
    <col min="4870" max="4870" width="15.5" style="97" customWidth="1"/>
    <col min="4871" max="4871" width="16.1640625" style="97" customWidth="1"/>
    <col min="4872" max="4872" width="15.83203125" style="97" customWidth="1"/>
    <col min="4873" max="4873" width="14.6640625" style="97" customWidth="1"/>
    <col min="4874" max="4874" width="16.1640625" style="97" customWidth="1"/>
    <col min="4875" max="4875" width="15" style="97" customWidth="1"/>
    <col min="4876" max="4876" width="14.83203125" style="97" customWidth="1"/>
    <col min="4877" max="4877" width="16.1640625" style="97" customWidth="1"/>
    <col min="4878" max="4878" width="16.6640625" style="97" customWidth="1"/>
    <col min="4879" max="4879" width="21.1640625" style="97" customWidth="1"/>
    <col min="4880" max="4880" width="10" style="97" customWidth="1"/>
    <col min="4881" max="4881" width="34" style="97" customWidth="1"/>
    <col min="4882" max="4883" width="0" style="97" hidden="1" customWidth="1"/>
    <col min="4884" max="5120" width="9.1640625" style="97"/>
    <col min="5121" max="5121" width="4.6640625" style="97" customWidth="1"/>
    <col min="5122" max="5122" width="36.5" style="97" customWidth="1"/>
    <col min="5123" max="5123" width="16.5" style="97" customWidth="1"/>
    <col min="5124" max="5124" width="10.83203125" style="97" customWidth="1"/>
    <col min="5125" max="5125" width="17.1640625" style="97" customWidth="1"/>
    <col min="5126" max="5126" width="15.5" style="97" customWidth="1"/>
    <col min="5127" max="5127" width="16.1640625" style="97" customWidth="1"/>
    <col min="5128" max="5128" width="15.83203125" style="97" customWidth="1"/>
    <col min="5129" max="5129" width="14.6640625" style="97" customWidth="1"/>
    <col min="5130" max="5130" width="16.1640625" style="97" customWidth="1"/>
    <col min="5131" max="5131" width="15" style="97" customWidth="1"/>
    <col min="5132" max="5132" width="14.83203125" style="97" customWidth="1"/>
    <col min="5133" max="5133" width="16.1640625" style="97" customWidth="1"/>
    <col min="5134" max="5134" width="16.6640625" style="97" customWidth="1"/>
    <col min="5135" max="5135" width="21.1640625" style="97" customWidth="1"/>
    <col min="5136" max="5136" width="10" style="97" customWidth="1"/>
    <col min="5137" max="5137" width="34" style="97" customWidth="1"/>
    <col min="5138" max="5139" width="0" style="97" hidden="1" customWidth="1"/>
    <col min="5140" max="5376" width="9.1640625" style="97"/>
    <col min="5377" max="5377" width="4.6640625" style="97" customWidth="1"/>
    <col min="5378" max="5378" width="36.5" style="97" customWidth="1"/>
    <col min="5379" max="5379" width="16.5" style="97" customWidth="1"/>
    <col min="5380" max="5380" width="10.83203125" style="97" customWidth="1"/>
    <col min="5381" max="5381" width="17.1640625" style="97" customWidth="1"/>
    <col min="5382" max="5382" width="15.5" style="97" customWidth="1"/>
    <col min="5383" max="5383" width="16.1640625" style="97" customWidth="1"/>
    <col min="5384" max="5384" width="15.83203125" style="97" customWidth="1"/>
    <col min="5385" max="5385" width="14.6640625" style="97" customWidth="1"/>
    <col min="5386" max="5386" width="16.1640625" style="97" customWidth="1"/>
    <col min="5387" max="5387" width="15" style="97" customWidth="1"/>
    <col min="5388" max="5388" width="14.83203125" style="97" customWidth="1"/>
    <col min="5389" max="5389" width="16.1640625" style="97" customWidth="1"/>
    <col min="5390" max="5390" width="16.6640625" style="97" customWidth="1"/>
    <col min="5391" max="5391" width="21.1640625" style="97" customWidth="1"/>
    <col min="5392" max="5392" width="10" style="97" customWidth="1"/>
    <col min="5393" max="5393" width="34" style="97" customWidth="1"/>
    <col min="5394" max="5395" width="0" style="97" hidden="1" customWidth="1"/>
    <col min="5396" max="5632" width="9.1640625" style="97"/>
    <col min="5633" max="5633" width="4.6640625" style="97" customWidth="1"/>
    <col min="5634" max="5634" width="36.5" style="97" customWidth="1"/>
    <col min="5635" max="5635" width="16.5" style="97" customWidth="1"/>
    <col min="5636" max="5636" width="10.83203125" style="97" customWidth="1"/>
    <col min="5637" max="5637" width="17.1640625" style="97" customWidth="1"/>
    <col min="5638" max="5638" width="15.5" style="97" customWidth="1"/>
    <col min="5639" max="5639" width="16.1640625" style="97" customWidth="1"/>
    <col min="5640" max="5640" width="15.83203125" style="97" customWidth="1"/>
    <col min="5641" max="5641" width="14.6640625" style="97" customWidth="1"/>
    <col min="5642" max="5642" width="16.1640625" style="97" customWidth="1"/>
    <col min="5643" max="5643" width="15" style="97" customWidth="1"/>
    <col min="5644" max="5644" width="14.83203125" style="97" customWidth="1"/>
    <col min="5645" max="5645" width="16.1640625" style="97" customWidth="1"/>
    <col min="5646" max="5646" width="16.6640625" style="97" customWidth="1"/>
    <col min="5647" max="5647" width="21.1640625" style="97" customWidth="1"/>
    <col min="5648" max="5648" width="10" style="97" customWidth="1"/>
    <col min="5649" max="5649" width="34" style="97" customWidth="1"/>
    <col min="5650" max="5651" width="0" style="97" hidden="1" customWidth="1"/>
    <col min="5652" max="5888" width="9.1640625" style="97"/>
    <col min="5889" max="5889" width="4.6640625" style="97" customWidth="1"/>
    <col min="5890" max="5890" width="36.5" style="97" customWidth="1"/>
    <col min="5891" max="5891" width="16.5" style="97" customWidth="1"/>
    <col min="5892" max="5892" width="10.83203125" style="97" customWidth="1"/>
    <col min="5893" max="5893" width="17.1640625" style="97" customWidth="1"/>
    <col min="5894" max="5894" width="15.5" style="97" customWidth="1"/>
    <col min="5895" max="5895" width="16.1640625" style="97" customWidth="1"/>
    <col min="5896" max="5896" width="15.83203125" style="97" customWidth="1"/>
    <col min="5897" max="5897" width="14.6640625" style="97" customWidth="1"/>
    <col min="5898" max="5898" width="16.1640625" style="97" customWidth="1"/>
    <col min="5899" max="5899" width="15" style="97" customWidth="1"/>
    <col min="5900" max="5900" width="14.83203125" style="97" customWidth="1"/>
    <col min="5901" max="5901" width="16.1640625" style="97" customWidth="1"/>
    <col min="5902" max="5902" width="16.6640625" style="97" customWidth="1"/>
    <col min="5903" max="5903" width="21.1640625" style="97" customWidth="1"/>
    <col min="5904" max="5904" width="10" style="97" customWidth="1"/>
    <col min="5905" max="5905" width="34" style="97" customWidth="1"/>
    <col min="5906" max="5907" width="0" style="97" hidden="1" customWidth="1"/>
    <col min="5908" max="6144" width="9.1640625" style="97"/>
    <col min="6145" max="6145" width="4.6640625" style="97" customWidth="1"/>
    <col min="6146" max="6146" width="36.5" style="97" customWidth="1"/>
    <col min="6147" max="6147" width="16.5" style="97" customWidth="1"/>
    <col min="6148" max="6148" width="10.83203125" style="97" customWidth="1"/>
    <col min="6149" max="6149" width="17.1640625" style="97" customWidth="1"/>
    <col min="6150" max="6150" width="15.5" style="97" customWidth="1"/>
    <col min="6151" max="6151" width="16.1640625" style="97" customWidth="1"/>
    <col min="6152" max="6152" width="15.83203125" style="97" customWidth="1"/>
    <col min="6153" max="6153" width="14.6640625" style="97" customWidth="1"/>
    <col min="6154" max="6154" width="16.1640625" style="97" customWidth="1"/>
    <col min="6155" max="6155" width="15" style="97" customWidth="1"/>
    <col min="6156" max="6156" width="14.83203125" style="97" customWidth="1"/>
    <col min="6157" max="6157" width="16.1640625" style="97" customWidth="1"/>
    <col min="6158" max="6158" width="16.6640625" style="97" customWidth="1"/>
    <col min="6159" max="6159" width="21.1640625" style="97" customWidth="1"/>
    <col min="6160" max="6160" width="10" style="97" customWidth="1"/>
    <col min="6161" max="6161" width="34" style="97" customWidth="1"/>
    <col min="6162" max="6163" width="0" style="97" hidden="1" customWidth="1"/>
    <col min="6164" max="6400" width="9.1640625" style="97"/>
    <col min="6401" max="6401" width="4.6640625" style="97" customWidth="1"/>
    <col min="6402" max="6402" width="36.5" style="97" customWidth="1"/>
    <col min="6403" max="6403" width="16.5" style="97" customWidth="1"/>
    <col min="6404" max="6404" width="10.83203125" style="97" customWidth="1"/>
    <col min="6405" max="6405" width="17.1640625" style="97" customWidth="1"/>
    <col min="6406" max="6406" width="15.5" style="97" customWidth="1"/>
    <col min="6407" max="6407" width="16.1640625" style="97" customWidth="1"/>
    <col min="6408" max="6408" width="15.83203125" style="97" customWidth="1"/>
    <col min="6409" max="6409" width="14.6640625" style="97" customWidth="1"/>
    <col min="6410" max="6410" width="16.1640625" style="97" customWidth="1"/>
    <col min="6411" max="6411" width="15" style="97" customWidth="1"/>
    <col min="6412" max="6412" width="14.83203125" style="97" customWidth="1"/>
    <col min="6413" max="6413" width="16.1640625" style="97" customWidth="1"/>
    <col min="6414" max="6414" width="16.6640625" style="97" customWidth="1"/>
    <col min="6415" max="6415" width="21.1640625" style="97" customWidth="1"/>
    <col min="6416" max="6416" width="10" style="97" customWidth="1"/>
    <col min="6417" max="6417" width="34" style="97" customWidth="1"/>
    <col min="6418" max="6419" width="0" style="97" hidden="1" customWidth="1"/>
    <col min="6420" max="6656" width="9.1640625" style="97"/>
    <col min="6657" max="6657" width="4.6640625" style="97" customWidth="1"/>
    <col min="6658" max="6658" width="36.5" style="97" customWidth="1"/>
    <col min="6659" max="6659" width="16.5" style="97" customWidth="1"/>
    <col min="6660" max="6660" width="10.83203125" style="97" customWidth="1"/>
    <col min="6661" max="6661" width="17.1640625" style="97" customWidth="1"/>
    <col min="6662" max="6662" width="15.5" style="97" customWidth="1"/>
    <col min="6663" max="6663" width="16.1640625" style="97" customWidth="1"/>
    <col min="6664" max="6664" width="15.83203125" style="97" customWidth="1"/>
    <col min="6665" max="6665" width="14.6640625" style="97" customWidth="1"/>
    <col min="6666" max="6666" width="16.1640625" style="97" customWidth="1"/>
    <col min="6667" max="6667" width="15" style="97" customWidth="1"/>
    <col min="6668" max="6668" width="14.83203125" style="97" customWidth="1"/>
    <col min="6669" max="6669" width="16.1640625" style="97" customWidth="1"/>
    <col min="6670" max="6670" width="16.6640625" style="97" customWidth="1"/>
    <col min="6671" max="6671" width="21.1640625" style="97" customWidth="1"/>
    <col min="6672" max="6672" width="10" style="97" customWidth="1"/>
    <col min="6673" max="6673" width="34" style="97" customWidth="1"/>
    <col min="6674" max="6675" width="0" style="97" hidden="1" customWidth="1"/>
    <col min="6676" max="6912" width="9.1640625" style="97"/>
    <col min="6913" max="6913" width="4.6640625" style="97" customWidth="1"/>
    <col min="6914" max="6914" width="36.5" style="97" customWidth="1"/>
    <col min="6915" max="6915" width="16.5" style="97" customWidth="1"/>
    <col min="6916" max="6916" width="10.83203125" style="97" customWidth="1"/>
    <col min="6917" max="6917" width="17.1640625" style="97" customWidth="1"/>
    <col min="6918" max="6918" width="15.5" style="97" customWidth="1"/>
    <col min="6919" max="6919" width="16.1640625" style="97" customWidth="1"/>
    <col min="6920" max="6920" width="15.83203125" style="97" customWidth="1"/>
    <col min="6921" max="6921" width="14.6640625" style="97" customWidth="1"/>
    <col min="6922" max="6922" width="16.1640625" style="97" customWidth="1"/>
    <col min="6923" max="6923" width="15" style="97" customWidth="1"/>
    <col min="6924" max="6924" width="14.83203125" style="97" customWidth="1"/>
    <col min="6925" max="6925" width="16.1640625" style="97" customWidth="1"/>
    <col min="6926" max="6926" width="16.6640625" style="97" customWidth="1"/>
    <col min="6927" max="6927" width="21.1640625" style="97" customWidth="1"/>
    <col min="6928" max="6928" width="10" style="97" customWidth="1"/>
    <col min="6929" max="6929" width="34" style="97" customWidth="1"/>
    <col min="6930" max="6931" width="0" style="97" hidden="1" customWidth="1"/>
    <col min="6932" max="7168" width="9.1640625" style="97"/>
    <col min="7169" max="7169" width="4.6640625" style="97" customWidth="1"/>
    <col min="7170" max="7170" width="36.5" style="97" customWidth="1"/>
    <col min="7171" max="7171" width="16.5" style="97" customWidth="1"/>
    <col min="7172" max="7172" width="10.83203125" style="97" customWidth="1"/>
    <col min="7173" max="7173" width="17.1640625" style="97" customWidth="1"/>
    <col min="7174" max="7174" width="15.5" style="97" customWidth="1"/>
    <col min="7175" max="7175" width="16.1640625" style="97" customWidth="1"/>
    <col min="7176" max="7176" width="15.83203125" style="97" customWidth="1"/>
    <col min="7177" max="7177" width="14.6640625" style="97" customWidth="1"/>
    <col min="7178" max="7178" width="16.1640625" style="97" customWidth="1"/>
    <col min="7179" max="7179" width="15" style="97" customWidth="1"/>
    <col min="7180" max="7180" width="14.83203125" style="97" customWidth="1"/>
    <col min="7181" max="7181" width="16.1640625" style="97" customWidth="1"/>
    <col min="7182" max="7182" width="16.6640625" style="97" customWidth="1"/>
    <col min="7183" max="7183" width="21.1640625" style="97" customWidth="1"/>
    <col min="7184" max="7184" width="10" style="97" customWidth="1"/>
    <col min="7185" max="7185" width="34" style="97" customWidth="1"/>
    <col min="7186" max="7187" width="0" style="97" hidden="1" customWidth="1"/>
    <col min="7188" max="7424" width="9.1640625" style="97"/>
    <col min="7425" max="7425" width="4.6640625" style="97" customWidth="1"/>
    <col min="7426" max="7426" width="36.5" style="97" customWidth="1"/>
    <col min="7427" max="7427" width="16.5" style="97" customWidth="1"/>
    <col min="7428" max="7428" width="10.83203125" style="97" customWidth="1"/>
    <col min="7429" max="7429" width="17.1640625" style="97" customWidth="1"/>
    <col min="7430" max="7430" width="15.5" style="97" customWidth="1"/>
    <col min="7431" max="7431" width="16.1640625" style="97" customWidth="1"/>
    <col min="7432" max="7432" width="15.83203125" style="97" customWidth="1"/>
    <col min="7433" max="7433" width="14.6640625" style="97" customWidth="1"/>
    <col min="7434" max="7434" width="16.1640625" style="97" customWidth="1"/>
    <col min="7435" max="7435" width="15" style="97" customWidth="1"/>
    <col min="7436" max="7436" width="14.83203125" style="97" customWidth="1"/>
    <col min="7437" max="7437" width="16.1640625" style="97" customWidth="1"/>
    <col min="7438" max="7438" width="16.6640625" style="97" customWidth="1"/>
    <col min="7439" max="7439" width="21.1640625" style="97" customWidth="1"/>
    <col min="7440" max="7440" width="10" style="97" customWidth="1"/>
    <col min="7441" max="7441" width="34" style="97" customWidth="1"/>
    <col min="7442" max="7443" width="0" style="97" hidden="1" customWidth="1"/>
    <col min="7444" max="7680" width="9.1640625" style="97"/>
    <col min="7681" max="7681" width="4.6640625" style="97" customWidth="1"/>
    <col min="7682" max="7682" width="36.5" style="97" customWidth="1"/>
    <col min="7683" max="7683" width="16.5" style="97" customWidth="1"/>
    <col min="7684" max="7684" width="10.83203125" style="97" customWidth="1"/>
    <col min="7685" max="7685" width="17.1640625" style="97" customWidth="1"/>
    <col min="7686" max="7686" width="15.5" style="97" customWidth="1"/>
    <col min="7687" max="7687" width="16.1640625" style="97" customWidth="1"/>
    <col min="7688" max="7688" width="15.83203125" style="97" customWidth="1"/>
    <col min="7689" max="7689" width="14.6640625" style="97" customWidth="1"/>
    <col min="7690" max="7690" width="16.1640625" style="97" customWidth="1"/>
    <col min="7691" max="7691" width="15" style="97" customWidth="1"/>
    <col min="7692" max="7692" width="14.83203125" style="97" customWidth="1"/>
    <col min="7693" max="7693" width="16.1640625" style="97" customWidth="1"/>
    <col min="7694" max="7694" width="16.6640625" style="97" customWidth="1"/>
    <col min="7695" max="7695" width="21.1640625" style="97" customWidth="1"/>
    <col min="7696" max="7696" width="10" style="97" customWidth="1"/>
    <col min="7697" max="7697" width="34" style="97" customWidth="1"/>
    <col min="7698" max="7699" width="0" style="97" hidden="1" customWidth="1"/>
    <col min="7700" max="7936" width="9.1640625" style="97"/>
    <col min="7937" max="7937" width="4.6640625" style="97" customWidth="1"/>
    <col min="7938" max="7938" width="36.5" style="97" customWidth="1"/>
    <col min="7939" max="7939" width="16.5" style="97" customWidth="1"/>
    <col min="7940" max="7940" width="10.83203125" style="97" customWidth="1"/>
    <col min="7941" max="7941" width="17.1640625" style="97" customWidth="1"/>
    <col min="7942" max="7942" width="15.5" style="97" customWidth="1"/>
    <col min="7943" max="7943" width="16.1640625" style="97" customWidth="1"/>
    <col min="7944" max="7944" width="15.83203125" style="97" customWidth="1"/>
    <col min="7945" max="7945" width="14.6640625" style="97" customWidth="1"/>
    <col min="7946" max="7946" width="16.1640625" style="97" customWidth="1"/>
    <col min="7947" max="7947" width="15" style="97" customWidth="1"/>
    <col min="7948" max="7948" width="14.83203125" style="97" customWidth="1"/>
    <col min="7949" max="7949" width="16.1640625" style="97" customWidth="1"/>
    <col min="7950" max="7950" width="16.6640625" style="97" customWidth="1"/>
    <col min="7951" max="7951" width="21.1640625" style="97" customWidth="1"/>
    <col min="7952" max="7952" width="10" style="97" customWidth="1"/>
    <col min="7953" max="7953" width="34" style="97" customWidth="1"/>
    <col min="7954" max="7955" width="0" style="97" hidden="1" customWidth="1"/>
    <col min="7956" max="8192" width="9.1640625" style="97"/>
    <col min="8193" max="8193" width="4.6640625" style="97" customWidth="1"/>
    <col min="8194" max="8194" width="36.5" style="97" customWidth="1"/>
    <col min="8195" max="8195" width="16.5" style="97" customWidth="1"/>
    <col min="8196" max="8196" width="10.83203125" style="97" customWidth="1"/>
    <col min="8197" max="8197" width="17.1640625" style="97" customWidth="1"/>
    <col min="8198" max="8198" width="15.5" style="97" customWidth="1"/>
    <col min="8199" max="8199" width="16.1640625" style="97" customWidth="1"/>
    <col min="8200" max="8200" width="15.83203125" style="97" customWidth="1"/>
    <col min="8201" max="8201" width="14.6640625" style="97" customWidth="1"/>
    <col min="8202" max="8202" width="16.1640625" style="97" customWidth="1"/>
    <col min="8203" max="8203" width="15" style="97" customWidth="1"/>
    <col min="8204" max="8204" width="14.83203125" style="97" customWidth="1"/>
    <col min="8205" max="8205" width="16.1640625" style="97" customWidth="1"/>
    <col min="8206" max="8206" width="16.6640625" style="97" customWidth="1"/>
    <col min="8207" max="8207" width="21.1640625" style="97" customWidth="1"/>
    <col min="8208" max="8208" width="10" style="97" customWidth="1"/>
    <col min="8209" max="8209" width="34" style="97" customWidth="1"/>
    <col min="8210" max="8211" width="0" style="97" hidden="1" customWidth="1"/>
    <col min="8212" max="8448" width="9.1640625" style="97"/>
    <col min="8449" max="8449" width="4.6640625" style="97" customWidth="1"/>
    <col min="8450" max="8450" width="36.5" style="97" customWidth="1"/>
    <col min="8451" max="8451" width="16.5" style="97" customWidth="1"/>
    <col min="8452" max="8452" width="10.83203125" style="97" customWidth="1"/>
    <col min="8453" max="8453" width="17.1640625" style="97" customWidth="1"/>
    <col min="8454" max="8454" width="15.5" style="97" customWidth="1"/>
    <col min="8455" max="8455" width="16.1640625" style="97" customWidth="1"/>
    <col min="8456" max="8456" width="15.83203125" style="97" customWidth="1"/>
    <col min="8457" max="8457" width="14.6640625" style="97" customWidth="1"/>
    <col min="8458" max="8458" width="16.1640625" style="97" customWidth="1"/>
    <col min="8459" max="8459" width="15" style="97" customWidth="1"/>
    <col min="8460" max="8460" width="14.83203125" style="97" customWidth="1"/>
    <col min="8461" max="8461" width="16.1640625" style="97" customWidth="1"/>
    <col min="8462" max="8462" width="16.6640625" style="97" customWidth="1"/>
    <col min="8463" max="8463" width="21.1640625" style="97" customWidth="1"/>
    <col min="8464" max="8464" width="10" style="97" customWidth="1"/>
    <col min="8465" max="8465" width="34" style="97" customWidth="1"/>
    <col min="8466" max="8467" width="0" style="97" hidden="1" customWidth="1"/>
    <col min="8468" max="8704" width="9.1640625" style="97"/>
    <col min="8705" max="8705" width="4.6640625" style="97" customWidth="1"/>
    <col min="8706" max="8706" width="36.5" style="97" customWidth="1"/>
    <col min="8707" max="8707" width="16.5" style="97" customWidth="1"/>
    <col min="8708" max="8708" width="10.83203125" style="97" customWidth="1"/>
    <col min="8709" max="8709" width="17.1640625" style="97" customWidth="1"/>
    <col min="8710" max="8710" width="15.5" style="97" customWidth="1"/>
    <col min="8711" max="8711" width="16.1640625" style="97" customWidth="1"/>
    <col min="8712" max="8712" width="15.83203125" style="97" customWidth="1"/>
    <col min="8713" max="8713" width="14.6640625" style="97" customWidth="1"/>
    <col min="8714" max="8714" width="16.1640625" style="97" customWidth="1"/>
    <col min="8715" max="8715" width="15" style="97" customWidth="1"/>
    <col min="8716" max="8716" width="14.83203125" style="97" customWidth="1"/>
    <col min="8717" max="8717" width="16.1640625" style="97" customWidth="1"/>
    <col min="8718" max="8718" width="16.6640625" style="97" customWidth="1"/>
    <col min="8719" max="8719" width="21.1640625" style="97" customWidth="1"/>
    <col min="8720" max="8720" width="10" style="97" customWidth="1"/>
    <col min="8721" max="8721" width="34" style="97" customWidth="1"/>
    <col min="8722" max="8723" width="0" style="97" hidden="1" customWidth="1"/>
    <col min="8724" max="8960" width="9.1640625" style="97"/>
    <col min="8961" max="8961" width="4.6640625" style="97" customWidth="1"/>
    <col min="8962" max="8962" width="36.5" style="97" customWidth="1"/>
    <col min="8963" max="8963" width="16.5" style="97" customWidth="1"/>
    <col min="8964" max="8964" width="10.83203125" style="97" customWidth="1"/>
    <col min="8965" max="8965" width="17.1640625" style="97" customWidth="1"/>
    <col min="8966" max="8966" width="15.5" style="97" customWidth="1"/>
    <col min="8967" max="8967" width="16.1640625" style="97" customWidth="1"/>
    <col min="8968" max="8968" width="15.83203125" style="97" customWidth="1"/>
    <col min="8969" max="8969" width="14.6640625" style="97" customWidth="1"/>
    <col min="8970" max="8970" width="16.1640625" style="97" customWidth="1"/>
    <col min="8971" max="8971" width="15" style="97" customWidth="1"/>
    <col min="8972" max="8972" width="14.83203125" style="97" customWidth="1"/>
    <col min="8973" max="8973" width="16.1640625" style="97" customWidth="1"/>
    <col min="8974" max="8974" width="16.6640625" style="97" customWidth="1"/>
    <col min="8975" max="8975" width="21.1640625" style="97" customWidth="1"/>
    <col min="8976" max="8976" width="10" style="97" customWidth="1"/>
    <col min="8977" max="8977" width="34" style="97" customWidth="1"/>
    <col min="8978" max="8979" width="0" style="97" hidden="1" customWidth="1"/>
    <col min="8980" max="9216" width="9.1640625" style="97"/>
    <col min="9217" max="9217" width="4.6640625" style="97" customWidth="1"/>
    <col min="9218" max="9218" width="36.5" style="97" customWidth="1"/>
    <col min="9219" max="9219" width="16.5" style="97" customWidth="1"/>
    <col min="9220" max="9220" width="10.83203125" style="97" customWidth="1"/>
    <col min="9221" max="9221" width="17.1640625" style="97" customWidth="1"/>
    <col min="9222" max="9222" width="15.5" style="97" customWidth="1"/>
    <col min="9223" max="9223" width="16.1640625" style="97" customWidth="1"/>
    <col min="9224" max="9224" width="15.83203125" style="97" customWidth="1"/>
    <col min="9225" max="9225" width="14.6640625" style="97" customWidth="1"/>
    <col min="9226" max="9226" width="16.1640625" style="97" customWidth="1"/>
    <col min="9227" max="9227" width="15" style="97" customWidth="1"/>
    <col min="9228" max="9228" width="14.83203125" style="97" customWidth="1"/>
    <col min="9229" max="9229" width="16.1640625" style="97" customWidth="1"/>
    <col min="9230" max="9230" width="16.6640625" style="97" customWidth="1"/>
    <col min="9231" max="9231" width="21.1640625" style="97" customWidth="1"/>
    <col min="9232" max="9232" width="10" style="97" customWidth="1"/>
    <col min="9233" max="9233" width="34" style="97" customWidth="1"/>
    <col min="9234" max="9235" width="0" style="97" hidden="1" customWidth="1"/>
    <col min="9236" max="9472" width="9.1640625" style="97"/>
    <col min="9473" max="9473" width="4.6640625" style="97" customWidth="1"/>
    <col min="9474" max="9474" width="36.5" style="97" customWidth="1"/>
    <col min="9475" max="9475" width="16.5" style="97" customWidth="1"/>
    <col min="9476" max="9476" width="10.83203125" style="97" customWidth="1"/>
    <col min="9477" max="9477" width="17.1640625" style="97" customWidth="1"/>
    <col min="9478" max="9478" width="15.5" style="97" customWidth="1"/>
    <col min="9479" max="9479" width="16.1640625" style="97" customWidth="1"/>
    <col min="9480" max="9480" width="15.83203125" style="97" customWidth="1"/>
    <col min="9481" max="9481" width="14.6640625" style="97" customWidth="1"/>
    <col min="9482" max="9482" width="16.1640625" style="97" customWidth="1"/>
    <col min="9483" max="9483" width="15" style="97" customWidth="1"/>
    <col min="9484" max="9484" width="14.83203125" style="97" customWidth="1"/>
    <col min="9485" max="9485" width="16.1640625" style="97" customWidth="1"/>
    <col min="9486" max="9486" width="16.6640625" style="97" customWidth="1"/>
    <col min="9487" max="9487" width="21.1640625" style="97" customWidth="1"/>
    <col min="9488" max="9488" width="10" style="97" customWidth="1"/>
    <col min="9489" max="9489" width="34" style="97" customWidth="1"/>
    <col min="9490" max="9491" width="0" style="97" hidden="1" customWidth="1"/>
    <col min="9492" max="9728" width="9.1640625" style="97"/>
    <col min="9729" max="9729" width="4.6640625" style="97" customWidth="1"/>
    <col min="9730" max="9730" width="36.5" style="97" customWidth="1"/>
    <col min="9731" max="9731" width="16.5" style="97" customWidth="1"/>
    <col min="9732" max="9732" width="10.83203125" style="97" customWidth="1"/>
    <col min="9733" max="9733" width="17.1640625" style="97" customWidth="1"/>
    <col min="9734" max="9734" width="15.5" style="97" customWidth="1"/>
    <col min="9735" max="9735" width="16.1640625" style="97" customWidth="1"/>
    <col min="9736" max="9736" width="15.83203125" style="97" customWidth="1"/>
    <col min="9737" max="9737" width="14.6640625" style="97" customWidth="1"/>
    <col min="9738" max="9738" width="16.1640625" style="97" customWidth="1"/>
    <col min="9739" max="9739" width="15" style="97" customWidth="1"/>
    <col min="9740" max="9740" width="14.83203125" style="97" customWidth="1"/>
    <col min="9741" max="9741" width="16.1640625" style="97" customWidth="1"/>
    <col min="9742" max="9742" width="16.6640625" style="97" customWidth="1"/>
    <col min="9743" max="9743" width="21.1640625" style="97" customWidth="1"/>
    <col min="9744" max="9744" width="10" style="97" customWidth="1"/>
    <col min="9745" max="9745" width="34" style="97" customWidth="1"/>
    <col min="9746" max="9747" width="0" style="97" hidden="1" customWidth="1"/>
    <col min="9748" max="9984" width="9.1640625" style="97"/>
    <col min="9985" max="9985" width="4.6640625" style="97" customWidth="1"/>
    <col min="9986" max="9986" width="36.5" style="97" customWidth="1"/>
    <col min="9987" max="9987" width="16.5" style="97" customWidth="1"/>
    <col min="9988" max="9988" width="10.83203125" style="97" customWidth="1"/>
    <col min="9989" max="9989" width="17.1640625" style="97" customWidth="1"/>
    <col min="9990" max="9990" width="15.5" style="97" customWidth="1"/>
    <col min="9991" max="9991" width="16.1640625" style="97" customWidth="1"/>
    <col min="9992" max="9992" width="15.83203125" style="97" customWidth="1"/>
    <col min="9993" max="9993" width="14.6640625" style="97" customWidth="1"/>
    <col min="9994" max="9994" width="16.1640625" style="97" customWidth="1"/>
    <col min="9995" max="9995" width="15" style="97" customWidth="1"/>
    <col min="9996" max="9996" width="14.83203125" style="97" customWidth="1"/>
    <col min="9997" max="9997" width="16.1640625" style="97" customWidth="1"/>
    <col min="9998" max="9998" width="16.6640625" style="97" customWidth="1"/>
    <col min="9999" max="9999" width="21.1640625" style="97" customWidth="1"/>
    <col min="10000" max="10000" width="10" style="97" customWidth="1"/>
    <col min="10001" max="10001" width="34" style="97" customWidth="1"/>
    <col min="10002" max="10003" width="0" style="97" hidden="1" customWidth="1"/>
    <col min="10004" max="10240" width="9.1640625" style="97"/>
    <col min="10241" max="10241" width="4.6640625" style="97" customWidth="1"/>
    <col min="10242" max="10242" width="36.5" style="97" customWidth="1"/>
    <col min="10243" max="10243" width="16.5" style="97" customWidth="1"/>
    <col min="10244" max="10244" width="10.83203125" style="97" customWidth="1"/>
    <col min="10245" max="10245" width="17.1640625" style="97" customWidth="1"/>
    <col min="10246" max="10246" width="15.5" style="97" customWidth="1"/>
    <col min="10247" max="10247" width="16.1640625" style="97" customWidth="1"/>
    <col min="10248" max="10248" width="15.83203125" style="97" customWidth="1"/>
    <col min="10249" max="10249" width="14.6640625" style="97" customWidth="1"/>
    <col min="10250" max="10250" width="16.1640625" style="97" customWidth="1"/>
    <col min="10251" max="10251" width="15" style="97" customWidth="1"/>
    <col min="10252" max="10252" width="14.83203125" style="97" customWidth="1"/>
    <col min="10253" max="10253" width="16.1640625" style="97" customWidth="1"/>
    <col min="10254" max="10254" width="16.6640625" style="97" customWidth="1"/>
    <col min="10255" max="10255" width="21.1640625" style="97" customWidth="1"/>
    <col min="10256" max="10256" width="10" style="97" customWidth="1"/>
    <col min="10257" max="10257" width="34" style="97" customWidth="1"/>
    <col min="10258" max="10259" width="0" style="97" hidden="1" customWidth="1"/>
    <col min="10260" max="10496" width="9.1640625" style="97"/>
    <col min="10497" max="10497" width="4.6640625" style="97" customWidth="1"/>
    <col min="10498" max="10498" width="36.5" style="97" customWidth="1"/>
    <col min="10499" max="10499" width="16.5" style="97" customWidth="1"/>
    <col min="10500" max="10500" width="10.83203125" style="97" customWidth="1"/>
    <col min="10501" max="10501" width="17.1640625" style="97" customWidth="1"/>
    <col min="10502" max="10502" width="15.5" style="97" customWidth="1"/>
    <col min="10503" max="10503" width="16.1640625" style="97" customWidth="1"/>
    <col min="10504" max="10504" width="15.83203125" style="97" customWidth="1"/>
    <col min="10505" max="10505" width="14.6640625" style="97" customWidth="1"/>
    <col min="10506" max="10506" width="16.1640625" style="97" customWidth="1"/>
    <col min="10507" max="10507" width="15" style="97" customWidth="1"/>
    <col min="10508" max="10508" width="14.83203125" style="97" customWidth="1"/>
    <col min="10509" max="10509" width="16.1640625" style="97" customWidth="1"/>
    <col min="10510" max="10510" width="16.6640625" style="97" customWidth="1"/>
    <col min="10511" max="10511" width="21.1640625" style="97" customWidth="1"/>
    <col min="10512" max="10512" width="10" style="97" customWidth="1"/>
    <col min="10513" max="10513" width="34" style="97" customWidth="1"/>
    <col min="10514" max="10515" width="0" style="97" hidden="1" customWidth="1"/>
    <col min="10516" max="10752" width="9.1640625" style="97"/>
    <col min="10753" max="10753" width="4.6640625" style="97" customWidth="1"/>
    <col min="10754" max="10754" width="36.5" style="97" customWidth="1"/>
    <col min="10755" max="10755" width="16.5" style="97" customWidth="1"/>
    <col min="10756" max="10756" width="10.83203125" style="97" customWidth="1"/>
    <col min="10757" max="10757" width="17.1640625" style="97" customWidth="1"/>
    <col min="10758" max="10758" width="15.5" style="97" customWidth="1"/>
    <col min="10759" max="10759" width="16.1640625" style="97" customWidth="1"/>
    <col min="10760" max="10760" width="15.83203125" style="97" customWidth="1"/>
    <col min="10761" max="10761" width="14.6640625" style="97" customWidth="1"/>
    <col min="10762" max="10762" width="16.1640625" style="97" customWidth="1"/>
    <col min="10763" max="10763" width="15" style="97" customWidth="1"/>
    <col min="10764" max="10764" width="14.83203125" style="97" customWidth="1"/>
    <col min="10765" max="10765" width="16.1640625" style="97" customWidth="1"/>
    <col min="10766" max="10766" width="16.6640625" style="97" customWidth="1"/>
    <col min="10767" max="10767" width="21.1640625" style="97" customWidth="1"/>
    <col min="10768" max="10768" width="10" style="97" customWidth="1"/>
    <col min="10769" max="10769" width="34" style="97" customWidth="1"/>
    <col min="10770" max="10771" width="0" style="97" hidden="1" customWidth="1"/>
    <col min="10772" max="11008" width="9.1640625" style="97"/>
    <col min="11009" max="11009" width="4.6640625" style="97" customWidth="1"/>
    <col min="11010" max="11010" width="36.5" style="97" customWidth="1"/>
    <col min="11011" max="11011" width="16.5" style="97" customWidth="1"/>
    <col min="11012" max="11012" width="10.83203125" style="97" customWidth="1"/>
    <col min="11013" max="11013" width="17.1640625" style="97" customWidth="1"/>
    <col min="11014" max="11014" width="15.5" style="97" customWidth="1"/>
    <col min="11015" max="11015" width="16.1640625" style="97" customWidth="1"/>
    <col min="11016" max="11016" width="15.83203125" style="97" customWidth="1"/>
    <col min="11017" max="11017" width="14.6640625" style="97" customWidth="1"/>
    <col min="11018" max="11018" width="16.1640625" style="97" customWidth="1"/>
    <col min="11019" max="11019" width="15" style="97" customWidth="1"/>
    <col min="11020" max="11020" width="14.83203125" style="97" customWidth="1"/>
    <col min="11021" max="11021" width="16.1640625" style="97" customWidth="1"/>
    <col min="11022" max="11022" width="16.6640625" style="97" customWidth="1"/>
    <col min="11023" max="11023" width="21.1640625" style="97" customWidth="1"/>
    <col min="11024" max="11024" width="10" style="97" customWidth="1"/>
    <col min="11025" max="11025" width="34" style="97" customWidth="1"/>
    <col min="11026" max="11027" width="0" style="97" hidden="1" customWidth="1"/>
    <col min="11028" max="11264" width="9.1640625" style="97"/>
    <col min="11265" max="11265" width="4.6640625" style="97" customWidth="1"/>
    <col min="11266" max="11266" width="36.5" style="97" customWidth="1"/>
    <col min="11267" max="11267" width="16.5" style="97" customWidth="1"/>
    <col min="11268" max="11268" width="10.83203125" style="97" customWidth="1"/>
    <col min="11269" max="11269" width="17.1640625" style="97" customWidth="1"/>
    <col min="11270" max="11270" width="15.5" style="97" customWidth="1"/>
    <col min="11271" max="11271" width="16.1640625" style="97" customWidth="1"/>
    <col min="11272" max="11272" width="15.83203125" style="97" customWidth="1"/>
    <col min="11273" max="11273" width="14.6640625" style="97" customWidth="1"/>
    <col min="11274" max="11274" width="16.1640625" style="97" customWidth="1"/>
    <col min="11275" max="11275" width="15" style="97" customWidth="1"/>
    <col min="11276" max="11276" width="14.83203125" style="97" customWidth="1"/>
    <col min="11277" max="11277" width="16.1640625" style="97" customWidth="1"/>
    <col min="11278" max="11278" width="16.6640625" style="97" customWidth="1"/>
    <col min="11279" max="11279" width="21.1640625" style="97" customWidth="1"/>
    <col min="11280" max="11280" width="10" style="97" customWidth="1"/>
    <col min="11281" max="11281" width="34" style="97" customWidth="1"/>
    <col min="11282" max="11283" width="0" style="97" hidden="1" customWidth="1"/>
    <col min="11284" max="11520" width="9.1640625" style="97"/>
    <col min="11521" max="11521" width="4.6640625" style="97" customWidth="1"/>
    <col min="11522" max="11522" width="36.5" style="97" customWidth="1"/>
    <col min="11523" max="11523" width="16.5" style="97" customWidth="1"/>
    <col min="11524" max="11524" width="10.83203125" style="97" customWidth="1"/>
    <col min="11525" max="11525" width="17.1640625" style="97" customWidth="1"/>
    <col min="11526" max="11526" width="15.5" style="97" customWidth="1"/>
    <col min="11527" max="11527" width="16.1640625" style="97" customWidth="1"/>
    <col min="11528" max="11528" width="15.83203125" style="97" customWidth="1"/>
    <col min="11529" max="11529" width="14.6640625" style="97" customWidth="1"/>
    <col min="11530" max="11530" width="16.1640625" style="97" customWidth="1"/>
    <col min="11531" max="11531" width="15" style="97" customWidth="1"/>
    <col min="11532" max="11532" width="14.83203125" style="97" customWidth="1"/>
    <col min="11533" max="11533" width="16.1640625" style="97" customWidth="1"/>
    <col min="11534" max="11534" width="16.6640625" style="97" customWidth="1"/>
    <col min="11535" max="11535" width="21.1640625" style="97" customWidth="1"/>
    <col min="11536" max="11536" width="10" style="97" customWidth="1"/>
    <col min="11537" max="11537" width="34" style="97" customWidth="1"/>
    <col min="11538" max="11539" width="0" style="97" hidden="1" customWidth="1"/>
    <col min="11540" max="11776" width="9.1640625" style="97"/>
    <col min="11777" max="11777" width="4.6640625" style="97" customWidth="1"/>
    <col min="11778" max="11778" width="36.5" style="97" customWidth="1"/>
    <col min="11779" max="11779" width="16.5" style="97" customWidth="1"/>
    <col min="11780" max="11780" width="10.83203125" style="97" customWidth="1"/>
    <col min="11781" max="11781" width="17.1640625" style="97" customWidth="1"/>
    <col min="11782" max="11782" width="15.5" style="97" customWidth="1"/>
    <col min="11783" max="11783" width="16.1640625" style="97" customWidth="1"/>
    <col min="11784" max="11784" width="15.83203125" style="97" customWidth="1"/>
    <col min="11785" max="11785" width="14.6640625" style="97" customWidth="1"/>
    <col min="11786" max="11786" width="16.1640625" style="97" customWidth="1"/>
    <col min="11787" max="11787" width="15" style="97" customWidth="1"/>
    <col min="11788" max="11788" width="14.83203125" style="97" customWidth="1"/>
    <col min="11789" max="11789" width="16.1640625" style="97" customWidth="1"/>
    <col min="11790" max="11790" width="16.6640625" style="97" customWidth="1"/>
    <col min="11791" max="11791" width="21.1640625" style="97" customWidth="1"/>
    <col min="11792" max="11792" width="10" style="97" customWidth="1"/>
    <col min="11793" max="11793" width="34" style="97" customWidth="1"/>
    <col min="11794" max="11795" width="0" style="97" hidden="1" customWidth="1"/>
    <col min="11796" max="12032" width="9.1640625" style="97"/>
    <col min="12033" max="12033" width="4.6640625" style="97" customWidth="1"/>
    <col min="12034" max="12034" width="36.5" style="97" customWidth="1"/>
    <col min="12035" max="12035" width="16.5" style="97" customWidth="1"/>
    <col min="12036" max="12036" width="10.83203125" style="97" customWidth="1"/>
    <col min="12037" max="12037" width="17.1640625" style="97" customWidth="1"/>
    <col min="12038" max="12038" width="15.5" style="97" customWidth="1"/>
    <col min="12039" max="12039" width="16.1640625" style="97" customWidth="1"/>
    <col min="12040" max="12040" width="15.83203125" style="97" customWidth="1"/>
    <col min="12041" max="12041" width="14.6640625" style="97" customWidth="1"/>
    <col min="12042" max="12042" width="16.1640625" style="97" customWidth="1"/>
    <col min="12043" max="12043" width="15" style="97" customWidth="1"/>
    <col min="12044" max="12044" width="14.83203125" style="97" customWidth="1"/>
    <col min="12045" max="12045" width="16.1640625" style="97" customWidth="1"/>
    <col min="12046" max="12046" width="16.6640625" style="97" customWidth="1"/>
    <col min="12047" max="12047" width="21.1640625" style="97" customWidth="1"/>
    <col min="12048" max="12048" width="10" style="97" customWidth="1"/>
    <col min="12049" max="12049" width="34" style="97" customWidth="1"/>
    <col min="12050" max="12051" width="0" style="97" hidden="1" customWidth="1"/>
    <col min="12052" max="12288" width="9.1640625" style="97"/>
    <col min="12289" max="12289" width="4.6640625" style="97" customWidth="1"/>
    <col min="12290" max="12290" width="36.5" style="97" customWidth="1"/>
    <col min="12291" max="12291" width="16.5" style="97" customWidth="1"/>
    <col min="12292" max="12292" width="10.83203125" style="97" customWidth="1"/>
    <col min="12293" max="12293" width="17.1640625" style="97" customWidth="1"/>
    <col min="12294" max="12294" width="15.5" style="97" customWidth="1"/>
    <col min="12295" max="12295" width="16.1640625" style="97" customWidth="1"/>
    <col min="12296" max="12296" width="15.83203125" style="97" customWidth="1"/>
    <col min="12297" max="12297" width="14.6640625" style="97" customWidth="1"/>
    <col min="12298" max="12298" width="16.1640625" style="97" customWidth="1"/>
    <col min="12299" max="12299" width="15" style="97" customWidth="1"/>
    <col min="12300" max="12300" width="14.83203125" style="97" customWidth="1"/>
    <col min="12301" max="12301" width="16.1640625" style="97" customWidth="1"/>
    <col min="12302" max="12302" width="16.6640625" style="97" customWidth="1"/>
    <col min="12303" max="12303" width="21.1640625" style="97" customWidth="1"/>
    <col min="12304" max="12304" width="10" style="97" customWidth="1"/>
    <col min="12305" max="12305" width="34" style="97" customWidth="1"/>
    <col min="12306" max="12307" width="0" style="97" hidden="1" customWidth="1"/>
    <col min="12308" max="12544" width="9.1640625" style="97"/>
    <col min="12545" max="12545" width="4.6640625" style="97" customWidth="1"/>
    <col min="12546" max="12546" width="36.5" style="97" customWidth="1"/>
    <col min="12547" max="12547" width="16.5" style="97" customWidth="1"/>
    <col min="12548" max="12548" width="10.83203125" style="97" customWidth="1"/>
    <col min="12549" max="12549" width="17.1640625" style="97" customWidth="1"/>
    <col min="12550" max="12550" width="15.5" style="97" customWidth="1"/>
    <col min="12551" max="12551" width="16.1640625" style="97" customWidth="1"/>
    <col min="12552" max="12552" width="15.83203125" style="97" customWidth="1"/>
    <col min="12553" max="12553" width="14.6640625" style="97" customWidth="1"/>
    <col min="12554" max="12554" width="16.1640625" style="97" customWidth="1"/>
    <col min="12555" max="12555" width="15" style="97" customWidth="1"/>
    <col min="12556" max="12556" width="14.83203125" style="97" customWidth="1"/>
    <col min="12557" max="12557" width="16.1640625" style="97" customWidth="1"/>
    <col min="12558" max="12558" width="16.6640625" style="97" customWidth="1"/>
    <col min="12559" max="12559" width="21.1640625" style="97" customWidth="1"/>
    <col min="12560" max="12560" width="10" style="97" customWidth="1"/>
    <col min="12561" max="12561" width="34" style="97" customWidth="1"/>
    <col min="12562" max="12563" width="0" style="97" hidden="1" customWidth="1"/>
    <col min="12564" max="12800" width="9.1640625" style="97"/>
    <col min="12801" max="12801" width="4.6640625" style="97" customWidth="1"/>
    <col min="12802" max="12802" width="36.5" style="97" customWidth="1"/>
    <col min="12803" max="12803" width="16.5" style="97" customWidth="1"/>
    <col min="12804" max="12804" width="10.83203125" style="97" customWidth="1"/>
    <col min="12805" max="12805" width="17.1640625" style="97" customWidth="1"/>
    <col min="12806" max="12806" width="15.5" style="97" customWidth="1"/>
    <col min="12807" max="12807" width="16.1640625" style="97" customWidth="1"/>
    <col min="12808" max="12808" width="15.83203125" style="97" customWidth="1"/>
    <col min="12809" max="12809" width="14.6640625" style="97" customWidth="1"/>
    <col min="12810" max="12810" width="16.1640625" style="97" customWidth="1"/>
    <col min="12811" max="12811" width="15" style="97" customWidth="1"/>
    <col min="12812" max="12812" width="14.83203125" style="97" customWidth="1"/>
    <col min="12813" max="12813" width="16.1640625" style="97" customWidth="1"/>
    <col min="12814" max="12814" width="16.6640625" style="97" customWidth="1"/>
    <col min="12815" max="12815" width="21.1640625" style="97" customWidth="1"/>
    <col min="12816" max="12816" width="10" style="97" customWidth="1"/>
    <col min="12817" max="12817" width="34" style="97" customWidth="1"/>
    <col min="12818" max="12819" width="0" style="97" hidden="1" customWidth="1"/>
    <col min="12820" max="13056" width="9.1640625" style="97"/>
    <col min="13057" max="13057" width="4.6640625" style="97" customWidth="1"/>
    <col min="13058" max="13058" width="36.5" style="97" customWidth="1"/>
    <col min="13059" max="13059" width="16.5" style="97" customWidth="1"/>
    <col min="13060" max="13060" width="10.83203125" style="97" customWidth="1"/>
    <col min="13061" max="13061" width="17.1640625" style="97" customWidth="1"/>
    <col min="13062" max="13062" width="15.5" style="97" customWidth="1"/>
    <col min="13063" max="13063" width="16.1640625" style="97" customWidth="1"/>
    <col min="13064" max="13064" width="15.83203125" style="97" customWidth="1"/>
    <col min="13065" max="13065" width="14.6640625" style="97" customWidth="1"/>
    <col min="13066" max="13066" width="16.1640625" style="97" customWidth="1"/>
    <col min="13067" max="13067" width="15" style="97" customWidth="1"/>
    <col min="13068" max="13068" width="14.83203125" style="97" customWidth="1"/>
    <col min="13069" max="13069" width="16.1640625" style="97" customWidth="1"/>
    <col min="13070" max="13070" width="16.6640625" style="97" customWidth="1"/>
    <col min="13071" max="13071" width="21.1640625" style="97" customWidth="1"/>
    <col min="13072" max="13072" width="10" style="97" customWidth="1"/>
    <col min="13073" max="13073" width="34" style="97" customWidth="1"/>
    <col min="13074" max="13075" width="0" style="97" hidden="1" customWidth="1"/>
    <col min="13076" max="13312" width="9.1640625" style="97"/>
    <col min="13313" max="13313" width="4.6640625" style="97" customWidth="1"/>
    <col min="13314" max="13314" width="36.5" style="97" customWidth="1"/>
    <col min="13315" max="13315" width="16.5" style="97" customWidth="1"/>
    <col min="13316" max="13316" width="10.83203125" style="97" customWidth="1"/>
    <col min="13317" max="13317" width="17.1640625" style="97" customWidth="1"/>
    <col min="13318" max="13318" width="15.5" style="97" customWidth="1"/>
    <col min="13319" max="13319" width="16.1640625" style="97" customWidth="1"/>
    <col min="13320" max="13320" width="15.83203125" style="97" customWidth="1"/>
    <col min="13321" max="13321" width="14.6640625" style="97" customWidth="1"/>
    <col min="13322" max="13322" width="16.1640625" style="97" customWidth="1"/>
    <col min="13323" max="13323" width="15" style="97" customWidth="1"/>
    <col min="13324" max="13324" width="14.83203125" style="97" customWidth="1"/>
    <col min="13325" max="13325" width="16.1640625" style="97" customWidth="1"/>
    <col min="13326" max="13326" width="16.6640625" style="97" customWidth="1"/>
    <col min="13327" max="13327" width="21.1640625" style="97" customWidth="1"/>
    <col min="13328" max="13328" width="10" style="97" customWidth="1"/>
    <col min="13329" max="13329" width="34" style="97" customWidth="1"/>
    <col min="13330" max="13331" width="0" style="97" hidden="1" customWidth="1"/>
    <col min="13332" max="13568" width="9.1640625" style="97"/>
    <col min="13569" max="13569" width="4.6640625" style="97" customWidth="1"/>
    <col min="13570" max="13570" width="36.5" style="97" customWidth="1"/>
    <col min="13571" max="13571" width="16.5" style="97" customWidth="1"/>
    <col min="13572" max="13572" width="10.83203125" style="97" customWidth="1"/>
    <col min="13573" max="13573" width="17.1640625" style="97" customWidth="1"/>
    <col min="13574" max="13574" width="15.5" style="97" customWidth="1"/>
    <col min="13575" max="13575" width="16.1640625" style="97" customWidth="1"/>
    <col min="13576" max="13576" width="15.83203125" style="97" customWidth="1"/>
    <col min="13577" max="13577" width="14.6640625" style="97" customWidth="1"/>
    <col min="13578" max="13578" width="16.1640625" style="97" customWidth="1"/>
    <col min="13579" max="13579" width="15" style="97" customWidth="1"/>
    <col min="13580" max="13580" width="14.83203125" style="97" customWidth="1"/>
    <col min="13581" max="13581" width="16.1640625" style="97" customWidth="1"/>
    <col min="13582" max="13582" width="16.6640625" style="97" customWidth="1"/>
    <col min="13583" max="13583" width="21.1640625" style="97" customWidth="1"/>
    <col min="13584" max="13584" width="10" style="97" customWidth="1"/>
    <col min="13585" max="13585" width="34" style="97" customWidth="1"/>
    <col min="13586" max="13587" width="0" style="97" hidden="1" customWidth="1"/>
    <col min="13588" max="13824" width="9.1640625" style="97"/>
    <col min="13825" max="13825" width="4.6640625" style="97" customWidth="1"/>
    <col min="13826" max="13826" width="36.5" style="97" customWidth="1"/>
    <col min="13827" max="13827" width="16.5" style="97" customWidth="1"/>
    <col min="13828" max="13828" width="10.83203125" style="97" customWidth="1"/>
    <col min="13829" max="13829" width="17.1640625" style="97" customWidth="1"/>
    <col min="13830" max="13830" width="15.5" style="97" customWidth="1"/>
    <col min="13831" max="13831" width="16.1640625" style="97" customWidth="1"/>
    <col min="13832" max="13832" width="15.83203125" style="97" customWidth="1"/>
    <col min="13833" max="13833" width="14.6640625" style="97" customWidth="1"/>
    <col min="13834" max="13834" width="16.1640625" style="97" customWidth="1"/>
    <col min="13835" max="13835" width="15" style="97" customWidth="1"/>
    <col min="13836" max="13836" width="14.83203125" style="97" customWidth="1"/>
    <col min="13837" max="13837" width="16.1640625" style="97" customWidth="1"/>
    <col min="13838" max="13838" width="16.6640625" style="97" customWidth="1"/>
    <col min="13839" max="13839" width="21.1640625" style="97" customWidth="1"/>
    <col min="13840" max="13840" width="10" style="97" customWidth="1"/>
    <col min="13841" max="13841" width="34" style="97" customWidth="1"/>
    <col min="13842" max="13843" width="0" style="97" hidden="1" customWidth="1"/>
    <col min="13844" max="14080" width="9.1640625" style="97"/>
    <col min="14081" max="14081" width="4.6640625" style="97" customWidth="1"/>
    <col min="14082" max="14082" width="36.5" style="97" customWidth="1"/>
    <col min="14083" max="14083" width="16.5" style="97" customWidth="1"/>
    <col min="14084" max="14084" width="10.83203125" style="97" customWidth="1"/>
    <col min="14085" max="14085" width="17.1640625" style="97" customWidth="1"/>
    <col min="14086" max="14086" width="15.5" style="97" customWidth="1"/>
    <col min="14087" max="14087" width="16.1640625" style="97" customWidth="1"/>
    <col min="14088" max="14088" width="15.83203125" style="97" customWidth="1"/>
    <col min="14089" max="14089" width="14.6640625" style="97" customWidth="1"/>
    <col min="14090" max="14090" width="16.1640625" style="97" customWidth="1"/>
    <col min="14091" max="14091" width="15" style="97" customWidth="1"/>
    <col min="14092" max="14092" width="14.83203125" style="97" customWidth="1"/>
    <col min="14093" max="14093" width="16.1640625" style="97" customWidth="1"/>
    <col min="14094" max="14094" width="16.6640625" style="97" customWidth="1"/>
    <col min="14095" max="14095" width="21.1640625" style="97" customWidth="1"/>
    <col min="14096" max="14096" width="10" style="97" customWidth="1"/>
    <col min="14097" max="14097" width="34" style="97" customWidth="1"/>
    <col min="14098" max="14099" width="0" style="97" hidden="1" customWidth="1"/>
    <col min="14100" max="14336" width="9.1640625" style="97"/>
    <col min="14337" max="14337" width="4.6640625" style="97" customWidth="1"/>
    <col min="14338" max="14338" width="36.5" style="97" customWidth="1"/>
    <col min="14339" max="14339" width="16.5" style="97" customWidth="1"/>
    <col min="14340" max="14340" width="10.83203125" style="97" customWidth="1"/>
    <col min="14341" max="14341" width="17.1640625" style="97" customWidth="1"/>
    <col min="14342" max="14342" width="15.5" style="97" customWidth="1"/>
    <col min="14343" max="14343" width="16.1640625" style="97" customWidth="1"/>
    <col min="14344" max="14344" width="15.83203125" style="97" customWidth="1"/>
    <col min="14345" max="14345" width="14.6640625" style="97" customWidth="1"/>
    <col min="14346" max="14346" width="16.1640625" style="97" customWidth="1"/>
    <col min="14347" max="14347" width="15" style="97" customWidth="1"/>
    <col min="14348" max="14348" width="14.83203125" style="97" customWidth="1"/>
    <col min="14349" max="14349" width="16.1640625" style="97" customWidth="1"/>
    <col min="14350" max="14350" width="16.6640625" style="97" customWidth="1"/>
    <col min="14351" max="14351" width="21.1640625" style="97" customWidth="1"/>
    <col min="14352" max="14352" width="10" style="97" customWidth="1"/>
    <col min="14353" max="14353" width="34" style="97" customWidth="1"/>
    <col min="14354" max="14355" width="0" style="97" hidden="1" customWidth="1"/>
    <col min="14356" max="14592" width="9.1640625" style="97"/>
    <col min="14593" max="14593" width="4.6640625" style="97" customWidth="1"/>
    <col min="14594" max="14594" width="36.5" style="97" customWidth="1"/>
    <col min="14595" max="14595" width="16.5" style="97" customWidth="1"/>
    <col min="14596" max="14596" width="10.83203125" style="97" customWidth="1"/>
    <col min="14597" max="14597" width="17.1640625" style="97" customWidth="1"/>
    <col min="14598" max="14598" width="15.5" style="97" customWidth="1"/>
    <col min="14599" max="14599" width="16.1640625" style="97" customWidth="1"/>
    <col min="14600" max="14600" width="15.83203125" style="97" customWidth="1"/>
    <col min="14601" max="14601" width="14.6640625" style="97" customWidth="1"/>
    <col min="14602" max="14602" width="16.1640625" style="97" customWidth="1"/>
    <col min="14603" max="14603" width="15" style="97" customWidth="1"/>
    <col min="14604" max="14604" width="14.83203125" style="97" customWidth="1"/>
    <col min="14605" max="14605" width="16.1640625" style="97" customWidth="1"/>
    <col min="14606" max="14606" width="16.6640625" style="97" customWidth="1"/>
    <col min="14607" max="14607" width="21.1640625" style="97" customWidth="1"/>
    <col min="14608" max="14608" width="10" style="97" customWidth="1"/>
    <col min="14609" max="14609" width="34" style="97" customWidth="1"/>
    <col min="14610" max="14611" width="0" style="97" hidden="1" customWidth="1"/>
    <col min="14612" max="14848" width="9.1640625" style="97"/>
    <col min="14849" max="14849" width="4.6640625" style="97" customWidth="1"/>
    <col min="14850" max="14850" width="36.5" style="97" customWidth="1"/>
    <col min="14851" max="14851" width="16.5" style="97" customWidth="1"/>
    <col min="14852" max="14852" width="10.83203125" style="97" customWidth="1"/>
    <col min="14853" max="14853" width="17.1640625" style="97" customWidth="1"/>
    <col min="14854" max="14854" width="15.5" style="97" customWidth="1"/>
    <col min="14855" max="14855" width="16.1640625" style="97" customWidth="1"/>
    <col min="14856" max="14856" width="15.83203125" style="97" customWidth="1"/>
    <col min="14857" max="14857" width="14.6640625" style="97" customWidth="1"/>
    <col min="14858" max="14858" width="16.1640625" style="97" customWidth="1"/>
    <col min="14859" max="14859" width="15" style="97" customWidth="1"/>
    <col min="14860" max="14860" width="14.83203125" style="97" customWidth="1"/>
    <col min="14861" max="14861" width="16.1640625" style="97" customWidth="1"/>
    <col min="14862" max="14862" width="16.6640625" style="97" customWidth="1"/>
    <col min="14863" max="14863" width="21.1640625" style="97" customWidth="1"/>
    <col min="14864" max="14864" width="10" style="97" customWidth="1"/>
    <col min="14865" max="14865" width="34" style="97" customWidth="1"/>
    <col min="14866" max="14867" width="0" style="97" hidden="1" customWidth="1"/>
    <col min="14868" max="15104" width="9.1640625" style="97"/>
    <col min="15105" max="15105" width="4.6640625" style="97" customWidth="1"/>
    <col min="15106" max="15106" width="36.5" style="97" customWidth="1"/>
    <col min="15107" max="15107" width="16.5" style="97" customWidth="1"/>
    <col min="15108" max="15108" width="10.83203125" style="97" customWidth="1"/>
    <col min="15109" max="15109" width="17.1640625" style="97" customWidth="1"/>
    <col min="15110" max="15110" width="15.5" style="97" customWidth="1"/>
    <col min="15111" max="15111" width="16.1640625" style="97" customWidth="1"/>
    <col min="15112" max="15112" width="15.83203125" style="97" customWidth="1"/>
    <col min="15113" max="15113" width="14.6640625" style="97" customWidth="1"/>
    <col min="15114" max="15114" width="16.1640625" style="97" customWidth="1"/>
    <col min="15115" max="15115" width="15" style="97" customWidth="1"/>
    <col min="15116" max="15116" width="14.83203125" style="97" customWidth="1"/>
    <col min="15117" max="15117" width="16.1640625" style="97" customWidth="1"/>
    <col min="15118" max="15118" width="16.6640625" style="97" customWidth="1"/>
    <col min="15119" max="15119" width="21.1640625" style="97" customWidth="1"/>
    <col min="15120" max="15120" width="10" style="97" customWidth="1"/>
    <col min="15121" max="15121" width="34" style="97" customWidth="1"/>
    <col min="15122" max="15123" width="0" style="97" hidden="1" customWidth="1"/>
    <col min="15124" max="15360" width="9.1640625" style="97"/>
    <col min="15361" max="15361" width="4.6640625" style="97" customWidth="1"/>
    <col min="15362" max="15362" width="36.5" style="97" customWidth="1"/>
    <col min="15363" max="15363" width="16.5" style="97" customWidth="1"/>
    <col min="15364" max="15364" width="10.83203125" style="97" customWidth="1"/>
    <col min="15365" max="15365" width="17.1640625" style="97" customWidth="1"/>
    <col min="15366" max="15366" width="15.5" style="97" customWidth="1"/>
    <col min="15367" max="15367" width="16.1640625" style="97" customWidth="1"/>
    <col min="15368" max="15368" width="15.83203125" style="97" customWidth="1"/>
    <col min="15369" max="15369" width="14.6640625" style="97" customWidth="1"/>
    <col min="15370" max="15370" width="16.1640625" style="97" customWidth="1"/>
    <col min="15371" max="15371" width="15" style="97" customWidth="1"/>
    <col min="15372" max="15372" width="14.83203125" style="97" customWidth="1"/>
    <col min="15373" max="15373" width="16.1640625" style="97" customWidth="1"/>
    <col min="15374" max="15374" width="16.6640625" style="97" customWidth="1"/>
    <col min="15375" max="15375" width="21.1640625" style="97" customWidth="1"/>
    <col min="15376" max="15376" width="10" style="97" customWidth="1"/>
    <col min="15377" max="15377" width="34" style="97" customWidth="1"/>
    <col min="15378" max="15379" width="0" style="97" hidden="1" customWidth="1"/>
    <col min="15380" max="15616" width="9.1640625" style="97"/>
    <col min="15617" max="15617" width="4.6640625" style="97" customWidth="1"/>
    <col min="15618" max="15618" width="36.5" style="97" customWidth="1"/>
    <col min="15619" max="15619" width="16.5" style="97" customWidth="1"/>
    <col min="15620" max="15620" width="10.83203125" style="97" customWidth="1"/>
    <col min="15621" max="15621" width="17.1640625" style="97" customWidth="1"/>
    <col min="15622" max="15622" width="15.5" style="97" customWidth="1"/>
    <col min="15623" max="15623" width="16.1640625" style="97" customWidth="1"/>
    <col min="15624" max="15624" width="15.83203125" style="97" customWidth="1"/>
    <col min="15625" max="15625" width="14.6640625" style="97" customWidth="1"/>
    <col min="15626" max="15626" width="16.1640625" style="97" customWidth="1"/>
    <col min="15627" max="15627" width="15" style="97" customWidth="1"/>
    <col min="15628" max="15628" width="14.83203125" style="97" customWidth="1"/>
    <col min="15629" max="15629" width="16.1640625" style="97" customWidth="1"/>
    <col min="15630" max="15630" width="16.6640625" style="97" customWidth="1"/>
    <col min="15631" max="15631" width="21.1640625" style="97" customWidth="1"/>
    <col min="15632" max="15632" width="10" style="97" customWidth="1"/>
    <col min="15633" max="15633" width="34" style="97" customWidth="1"/>
    <col min="15634" max="15635" width="0" style="97" hidden="1" customWidth="1"/>
    <col min="15636" max="15872" width="9.1640625" style="97"/>
    <col min="15873" max="15873" width="4.6640625" style="97" customWidth="1"/>
    <col min="15874" max="15874" width="36.5" style="97" customWidth="1"/>
    <col min="15875" max="15875" width="16.5" style="97" customWidth="1"/>
    <col min="15876" max="15876" width="10.83203125" style="97" customWidth="1"/>
    <col min="15877" max="15877" width="17.1640625" style="97" customWidth="1"/>
    <col min="15878" max="15878" width="15.5" style="97" customWidth="1"/>
    <col min="15879" max="15879" width="16.1640625" style="97" customWidth="1"/>
    <col min="15880" max="15880" width="15.83203125" style="97" customWidth="1"/>
    <col min="15881" max="15881" width="14.6640625" style="97" customWidth="1"/>
    <col min="15882" max="15882" width="16.1640625" style="97" customWidth="1"/>
    <col min="15883" max="15883" width="15" style="97" customWidth="1"/>
    <col min="15884" max="15884" width="14.83203125" style="97" customWidth="1"/>
    <col min="15885" max="15885" width="16.1640625" style="97" customWidth="1"/>
    <col min="15886" max="15886" width="16.6640625" style="97" customWidth="1"/>
    <col min="15887" max="15887" width="21.1640625" style="97" customWidth="1"/>
    <col min="15888" max="15888" width="10" style="97" customWidth="1"/>
    <col min="15889" max="15889" width="34" style="97" customWidth="1"/>
    <col min="15890" max="15891" width="0" style="97" hidden="1" customWidth="1"/>
    <col min="15892" max="16128" width="9.1640625" style="97"/>
    <col min="16129" max="16129" width="4.6640625" style="97" customWidth="1"/>
    <col min="16130" max="16130" width="36.5" style="97" customWidth="1"/>
    <col min="16131" max="16131" width="16.5" style="97" customWidth="1"/>
    <col min="16132" max="16132" width="10.83203125" style="97" customWidth="1"/>
    <col min="16133" max="16133" width="17.1640625" style="97" customWidth="1"/>
    <col min="16134" max="16134" width="15.5" style="97" customWidth="1"/>
    <col min="16135" max="16135" width="16.1640625" style="97" customWidth="1"/>
    <col min="16136" max="16136" width="15.83203125" style="97" customWidth="1"/>
    <col min="16137" max="16137" width="14.6640625" style="97" customWidth="1"/>
    <col min="16138" max="16138" width="16.1640625" style="97" customWidth="1"/>
    <col min="16139" max="16139" width="15" style="97" customWidth="1"/>
    <col min="16140" max="16140" width="14.83203125" style="97" customWidth="1"/>
    <col min="16141" max="16141" width="16.1640625" style="97" customWidth="1"/>
    <col min="16142" max="16142" width="16.6640625" style="97" customWidth="1"/>
    <col min="16143" max="16143" width="21.1640625" style="97" customWidth="1"/>
    <col min="16144" max="16144" width="10" style="97" customWidth="1"/>
    <col min="16145" max="16145" width="34" style="97" customWidth="1"/>
    <col min="16146" max="16147" width="0" style="97" hidden="1" customWidth="1"/>
    <col min="16148" max="16384" width="9.1640625" style="97"/>
  </cols>
  <sheetData>
    <row r="1" spans="1:20" ht="56.25" customHeight="1">
      <c r="O1" s="348" t="s">
        <v>156</v>
      </c>
      <c r="P1" s="348"/>
      <c r="Q1" s="348"/>
    </row>
    <row r="2" spans="1:20" ht="47.25" hidden="1" customHeight="1">
      <c r="O2" s="348"/>
      <c r="P2" s="348"/>
      <c r="Q2" s="348"/>
    </row>
    <row r="3" spans="1:20" ht="21" customHeight="1">
      <c r="O3" s="348"/>
      <c r="P3" s="348"/>
      <c r="Q3" s="348"/>
    </row>
    <row r="4" spans="1:20" s="99" customFormat="1" ht="29.25" customHeight="1">
      <c r="A4" s="349" t="s">
        <v>150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50"/>
      <c r="M4" s="350"/>
      <c r="N4" s="350"/>
      <c r="O4" s="351"/>
      <c r="P4" s="351"/>
      <c r="Q4" s="351"/>
      <c r="R4" s="351"/>
      <c r="S4" s="351"/>
    </row>
    <row r="5" spans="1:20" ht="33.75" customHeight="1">
      <c r="A5" s="352" t="s">
        <v>157</v>
      </c>
      <c r="B5" s="352" t="s">
        <v>158</v>
      </c>
      <c r="C5" s="352" t="s">
        <v>159</v>
      </c>
      <c r="D5" s="352" t="s">
        <v>160</v>
      </c>
      <c r="E5" s="352" t="s">
        <v>161</v>
      </c>
      <c r="F5" s="352" t="s">
        <v>162</v>
      </c>
      <c r="G5" s="352"/>
      <c r="H5" s="352"/>
      <c r="I5" s="352" t="s">
        <v>163</v>
      </c>
      <c r="J5" s="352"/>
      <c r="K5" s="352"/>
      <c r="L5" s="352" t="s">
        <v>164</v>
      </c>
      <c r="M5" s="352"/>
      <c r="N5" s="352"/>
      <c r="O5" s="352" t="s">
        <v>165</v>
      </c>
      <c r="P5" s="365" t="s">
        <v>166</v>
      </c>
      <c r="Q5" s="366"/>
      <c r="R5" s="353" t="s">
        <v>167</v>
      </c>
      <c r="S5" s="353" t="s">
        <v>168</v>
      </c>
      <c r="T5" s="355"/>
    </row>
    <row r="6" spans="1:20" ht="41.25" customHeight="1">
      <c r="A6" s="352"/>
      <c r="B6" s="352"/>
      <c r="C6" s="352"/>
      <c r="D6" s="352"/>
      <c r="E6" s="352"/>
      <c r="F6" s="352" t="s">
        <v>169</v>
      </c>
      <c r="G6" s="357" t="s">
        <v>170</v>
      </c>
      <c r="H6" s="352" t="s">
        <v>171</v>
      </c>
      <c r="I6" s="352" t="s">
        <v>169</v>
      </c>
      <c r="J6" s="357" t="s">
        <v>170</v>
      </c>
      <c r="K6" s="352" t="s">
        <v>171</v>
      </c>
      <c r="L6" s="352" t="s">
        <v>169</v>
      </c>
      <c r="M6" s="357" t="s">
        <v>170</v>
      </c>
      <c r="N6" s="352" t="s">
        <v>171</v>
      </c>
      <c r="O6" s="364"/>
      <c r="P6" s="367"/>
      <c r="Q6" s="368"/>
      <c r="R6" s="353"/>
      <c r="S6" s="353"/>
      <c r="T6" s="356"/>
    </row>
    <row r="7" spans="1:20" ht="102" customHeight="1">
      <c r="A7" s="352"/>
      <c r="B7" s="352"/>
      <c r="C7" s="352"/>
      <c r="D7" s="352"/>
      <c r="E7" s="352"/>
      <c r="F7" s="352"/>
      <c r="G7" s="354"/>
      <c r="H7" s="352"/>
      <c r="I7" s="352"/>
      <c r="J7" s="354"/>
      <c r="K7" s="352"/>
      <c r="L7" s="352"/>
      <c r="M7" s="354"/>
      <c r="N7" s="352"/>
      <c r="O7" s="364"/>
      <c r="P7" s="369"/>
      <c r="Q7" s="370"/>
      <c r="R7" s="354"/>
      <c r="S7" s="354"/>
      <c r="T7" s="356"/>
    </row>
    <row r="8" spans="1:20" ht="19.5" customHeight="1">
      <c r="A8" s="360" t="s">
        <v>172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2"/>
      <c r="Q8" s="363"/>
      <c r="R8" s="100"/>
      <c r="S8" s="100"/>
      <c r="T8" s="101"/>
    </row>
    <row r="9" spans="1:20" ht="45">
      <c r="A9" s="102">
        <v>1</v>
      </c>
      <c r="B9" s="102" t="s">
        <v>173</v>
      </c>
      <c r="C9" s="103">
        <v>238666.4</v>
      </c>
      <c r="D9" s="104">
        <v>2022</v>
      </c>
      <c r="E9" s="103">
        <v>238666.4</v>
      </c>
      <c r="F9" s="105">
        <v>0</v>
      </c>
      <c r="G9" s="106">
        <v>119333.2</v>
      </c>
      <c r="H9" s="105">
        <f>F9+G9</f>
        <v>119333.2</v>
      </c>
      <c r="I9" s="105">
        <v>0</v>
      </c>
      <c r="J9" s="107">
        <f>119333.2</f>
        <v>119333.2</v>
      </c>
      <c r="K9" s="105">
        <f>I9+J9</f>
        <v>119333.2</v>
      </c>
      <c r="L9" s="105">
        <v>0</v>
      </c>
      <c r="M9" s="107">
        <v>0</v>
      </c>
      <c r="N9" s="105">
        <f>L9+M9</f>
        <v>0</v>
      </c>
      <c r="O9" s="105">
        <f>H9+K9+N9</f>
        <v>238666.4</v>
      </c>
      <c r="P9" s="358" t="s">
        <v>174</v>
      </c>
      <c r="Q9" s="359"/>
      <c r="R9" s="108"/>
      <c r="S9" s="100"/>
      <c r="T9" s="101"/>
    </row>
    <row r="10" spans="1:20" ht="75">
      <c r="A10" s="102">
        <v>2</v>
      </c>
      <c r="B10" s="102" t="s">
        <v>115</v>
      </c>
      <c r="C10" s="109">
        <v>3685.6</v>
      </c>
      <c r="D10" s="110">
        <v>2021</v>
      </c>
      <c r="E10" s="109">
        <v>3685.6</v>
      </c>
      <c r="F10" s="111">
        <v>36.9</v>
      </c>
      <c r="G10" s="105">
        <v>147.4</v>
      </c>
      <c r="H10" s="105">
        <f t="shared" ref="H10:H66" si="0">F10+G10</f>
        <v>184.3</v>
      </c>
      <c r="I10" s="111">
        <v>0</v>
      </c>
      <c r="J10" s="105">
        <v>0</v>
      </c>
      <c r="K10" s="105">
        <f t="shared" ref="K10:K58" si="1">I10+J10</f>
        <v>0</v>
      </c>
      <c r="L10" s="112">
        <v>0</v>
      </c>
      <c r="M10" s="112">
        <v>0</v>
      </c>
      <c r="N10" s="105">
        <f t="shared" ref="N10:N58" si="2">L10+M10</f>
        <v>0</v>
      </c>
      <c r="O10" s="105">
        <f t="shared" ref="O10:O58" si="3">H10+K10+N10</f>
        <v>184.3</v>
      </c>
      <c r="P10" s="358" t="s">
        <v>174</v>
      </c>
      <c r="Q10" s="359"/>
      <c r="R10" s="108"/>
      <c r="S10" s="100"/>
      <c r="T10" s="101"/>
    </row>
    <row r="11" spans="1:20" ht="75">
      <c r="A11" s="113">
        <v>3</v>
      </c>
      <c r="B11" s="102" t="s">
        <v>116</v>
      </c>
      <c r="C11" s="109">
        <v>86658.3</v>
      </c>
      <c r="D11" s="104">
        <v>2022</v>
      </c>
      <c r="E11" s="109">
        <v>86658.3</v>
      </c>
      <c r="F11" s="112">
        <v>0</v>
      </c>
      <c r="G11" s="112">
        <v>0</v>
      </c>
      <c r="H11" s="105">
        <f t="shared" si="0"/>
        <v>0</v>
      </c>
      <c r="I11" s="112">
        <f>609.2+363.5</f>
        <v>972.7</v>
      </c>
      <c r="J11" s="112">
        <f>2436.8+1454</f>
        <v>3890.8</v>
      </c>
      <c r="K11" s="105">
        <f t="shared" si="1"/>
        <v>4863.5</v>
      </c>
      <c r="L11" s="112">
        <v>0</v>
      </c>
      <c r="M11" s="112">
        <v>0</v>
      </c>
      <c r="N11" s="105">
        <f t="shared" si="2"/>
        <v>0</v>
      </c>
      <c r="O11" s="105">
        <f t="shared" si="3"/>
        <v>4863.5</v>
      </c>
      <c r="P11" s="358" t="s">
        <v>174</v>
      </c>
      <c r="Q11" s="359"/>
      <c r="R11" s="108"/>
      <c r="S11" s="100"/>
      <c r="T11" s="101"/>
    </row>
    <row r="12" spans="1:20" ht="45">
      <c r="A12" s="113">
        <v>4</v>
      </c>
      <c r="B12" s="114" t="s">
        <v>119</v>
      </c>
      <c r="C12" s="27" t="s">
        <v>175</v>
      </c>
      <c r="D12" s="102">
        <v>2021</v>
      </c>
      <c r="E12" s="27" t="s">
        <v>175</v>
      </c>
      <c r="F12" s="105">
        <v>2113</v>
      </c>
      <c r="G12" s="105">
        <v>0</v>
      </c>
      <c r="H12" s="105">
        <f t="shared" si="0"/>
        <v>2113</v>
      </c>
      <c r="I12" s="105">
        <v>0</v>
      </c>
      <c r="J12" s="105">
        <v>0</v>
      </c>
      <c r="K12" s="105">
        <f t="shared" si="1"/>
        <v>0</v>
      </c>
      <c r="L12" s="105">
        <v>0</v>
      </c>
      <c r="M12" s="105">
        <v>0</v>
      </c>
      <c r="N12" s="105">
        <f t="shared" si="2"/>
        <v>0</v>
      </c>
      <c r="O12" s="105">
        <f t="shared" si="3"/>
        <v>2113</v>
      </c>
      <c r="P12" s="358" t="s">
        <v>176</v>
      </c>
      <c r="Q12" s="359"/>
      <c r="R12" s="108"/>
      <c r="S12" s="100"/>
      <c r="T12" s="101"/>
    </row>
    <row r="13" spans="1:20" ht="60">
      <c r="A13" s="113">
        <v>5</v>
      </c>
      <c r="B13" s="114" t="s">
        <v>100</v>
      </c>
      <c r="C13" s="27" t="s">
        <v>175</v>
      </c>
      <c r="D13" s="115">
        <v>2021</v>
      </c>
      <c r="E13" s="27" t="s">
        <v>175</v>
      </c>
      <c r="F13" s="105">
        <v>1863.3</v>
      </c>
      <c r="G13" s="105">
        <v>0</v>
      </c>
      <c r="H13" s="105">
        <f t="shared" si="0"/>
        <v>1863.3</v>
      </c>
      <c r="I13" s="105">
        <v>0</v>
      </c>
      <c r="J13" s="105">
        <v>0</v>
      </c>
      <c r="K13" s="105">
        <f t="shared" si="1"/>
        <v>0</v>
      </c>
      <c r="L13" s="105">
        <v>0</v>
      </c>
      <c r="M13" s="105">
        <v>0</v>
      </c>
      <c r="N13" s="105">
        <f t="shared" si="2"/>
        <v>0</v>
      </c>
      <c r="O13" s="105">
        <f t="shared" si="3"/>
        <v>1863.3</v>
      </c>
      <c r="P13" s="358" t="s">
        <v>176</v>
      </c>
      <c r="Q13" s="359"/>
      <c r="R13" s="108"/>
      <c r="S13" s="100"/>
      <c r="T13" s="101"/>
    </row>
    <row r="14" spans="1:20" ht="30">
      <c r="A14" s="113">
        <v>6</v>
      </c>
      <c r="B14" s="116" t="s">
        <v>177</v>
      </c>
      <c r="C14" s="27" t="s">
        <v>175</v>
      </c>
      <c r="D14" s="115">
        <v>2021</v>
      </c>
      <c r="E14" s="27" t="s">
        <v>175</v>
      </c>
      <c r="F14" s="105">
        <v>3000</v>
      </c>
      <c r="G14" s="105">
        <v>0</v>
      </c>
      <c r="H14" s="105">
        <f t="shared" si="0"/>
        <v>3000</v>
      </c>
      <c r="I14" s="105">
        <v>0</v>
      </c>
      <c r="J14" s="105">
        <v>0</v>
      </c>
      <c r="K14" s="105">
        <f t="shared" si="1"/>
        <v>0</v>
      </c>
      <c r="L14" s="105">
        <v>0</v>
      </c>
      <c r="M14" s="105">
        <v>0</v>
      </c>
      <c r="N14" s="105">
        <f t="shared" si="2"/>
        <v>0</v>
      </c>
      <c r="O14" s="105">
        <f t="shared" si="3"/>
        <v>3000</v>
      </c>
      <c r="P14" s="358" t="s">
        <v>176</v>
      </c>
      <c r="Q14" s="359"/>
      <c r="R14" s="108"/>
      <c r="S14" s="100"/>
      <c r="T14" s="101"/>
    </row>
    <row r="15" spans="1:20" ht="30">
      <c r="A15" s="113">
        <v>7</v>
      </c>
      <c r="B15" s="116" t="s">
        <v>178</v>
      </c>
      <c r="C15" s="27" t="s">
        <v>175</v>
      </c>
      <c r="D15" s="115">
        <v>2021</v>
      </c>
      <c r="E15" s="27" t="s">
        <v>175</v>
      </c>
      <c r="F15" s="105">
        <v>3000</v>
      </c>
      <c r="G15" s="105">
        <v>0</v>
      </c>
      <c r="H15" s="105">
        <f t="shared" si="0"/>
        <v>3000</v>
      </c>
      <c r="I15" s="105">
        <v>0</v>
      </c>
      <c r="J15" s="105">
        <v>0</v>
      </c>
      <c r="K15" s="105">
        <f t="shared" si="1"/>
        <v>0</v>
      </c>
      <c r="L15" s="105">
        <v>0</v>
      </c>
      <c r="M15" s="105">
        <v>0</v>
      </c>
      <c r="N15" s="105">
        <f t="shared" si="2"/>
        <v>0</v>
      </c>
      <c r="O15" s="105">
        <f t="shared" si="3"/>
        <v>3000</v>
      </c>
      <c r="P15" s="358" t="s">
        <v>176</v>
      </c>
      <c r="Q15" s="359"/>
      <c r="R15" s="108"/>
      <c r="S15" s="100"/>
      <c r="T15" s="101"/>
    </row>
    <row r="16" spans="1:20" ht="90">
      <c r="A16" s="113">
        <v>8</v>
      </c>
      <c r="B16" s="102" t="s">
        <v>124</v>
      </c>
      <c r="C16" s="27" t="s">
        <v>175</v>
      </c>
      <c r="D16" s="104">
        <v>2021</v>
      </c>
      <c r="E16" s="27" t="s">
        <v>175</v>
      </c>
      <c r="F16" s="117">
        <v>1000</v>
      </c>
      <c r="G16" s="105">
        <v>0</v>
      </c>
      <c r="H16" s="105">
        <f t="shared" si="0"/>
        <v>1000</v>
      </c>
      <c r="I16" s="118">
        <v>0</v>
      </c>
      <c r="J16" s="105">
        <v>0</v>
      </c>
      <c r="K16" s="105">
        <f t="shared" si="1"/>
        <v>0</v>
      </c>
      <c r="L16" s="105">
        <v>0</v>
      </c>
      <c r="M16" s="105">
        <v>0</v>
      </c>
      <c r="N16" s="105">
        <f t="shared" si="2"/>
        <v>0</v>
      </c>
      <c r="O16" s="105">
        <f t="shared" si="3"/>
        <v>1000</v>
      </c>
      <c r="P16" s="358" t="s">
        <v>179</v>
      </c>
      <c r="Q16" s="359"/>
      <c r="R16" s="108"/>
      <c r="S16" s="100"/>
      <c r="T16" s="101"/>
    </row>
    <row r="17" spans="1:20" ht="108" customHeight="1">
      <c r="A17" s="170">
        <v>8</v>
      </c>
      <c r="B17" s="170" t="s">
        <v>124</v>
      </c>
      <c r="C17" s="171" t="s">
        <v>175</v>
      </c>
      <c r="D17" s="172">
        <v>2021</v>
      </c>
      <c r="E17" s="171" t="s">
        <v>175</v>
      </c>
      <c r="F17" s="173">
        <v>13031.62</v>
      </c>
      <c r="G17" s="174">
        <v>0</v>
      </c>
      <c r="H17" s="174">
        <f t="shared" ref="H17" si="4">F17+G17</f>
        <v>13031.62</v>
      </c>
      <c r="I17" s="175">
        <v>0</v>
      </c>
      <c r="J17" s="174">
        <v>0</v>
      </c>
      <c r="K17" s="174">
        <f t="shared" ref="K17" si="5">I17+J17</f>
        <v>0</v>
      </c>
      <c r="L17" s="174">
        <v>0</v>
      </c>
      <c r="M17" s="174">
        <v>0</v>
      </c>
      <c r="N17" s="174">
        <f t="shared" ref="N17" si="6">L17+M17</f>
        <v>0</v>
      </c>
      <c r="O17" s="174">
        <f t="shared" ref="O17" si="7">H17+K17+N17</f>
        <v>13031.62</v>
      </c>
      <c r="P17" s="346" t="s">
        <v>179</v>
      </c>
      <c r="Q17" s="347"/>
      <c r="R17" s="108"/>
      <c r="S17" s="100"/>
      <c r="T17" s="101"/>
    </row>
    <row r="18" spans="1:20" ht="60">
      <c r="A18" s="113">
        <v>9</v>
      </c>
      <c r="B18" s="100" t="s">
        <v>126</v>
      </c>
      <c r="C18" s="27" t="s">
        <v>175</v>
      </c>
      <c r="D18" s="119">
        <v>2021</v>
      </c>
      <c r="E18" s="27" t="s">
        <v>175</v>
      </c>
      <c r="F18" s="120">
        <v>3000</v>
      </c>
      <c r="G18" s="121">
        <v>0</v>
      </c>
      <c r="H18" s="105">
        <f t="shared" si="0"/>
        <v>3000</v>
      </c>
      <c r="I18" s="120">
        <v>0</v>
      </c>
      <c r="J18" s="121">
        <v>0</v>
      </c>
      <c r="K18" s="105">
        <f t="shared" si="1"/>
        <v>0</v>
      </c>
      <c r="L18" s="121">
        <v>0</v>
      </c>
      <c r="M18" s="121">
        <v>0</v>
      </c>
      <c r="N18" s="105">
        <f t="shared" si="2"/>
        <v>0</v>
      </c>
      <c r="O18" s="105">
        <f t="shared" si="3"/>
        <v>3000</v>
      </c>
      <c r="P18" s="371" t="s">
        <v>179</v>
      </c>
      <c r="Q18" s="372"/>
      <c r="R18" s="108"/>
      <c r="S18" s="100"/>
      <c r="T18" s="101"/>
    </row>
    <row r="19" spans="1:20" ht="60">
      <c r="A19" s="170">
        <v>9</v>
      </c>
      <c r="B19" s="170" t="s">
        <v>126</v>
      </c>
      <c r="C19" s="171" t="s">
        <v>175</v>
      </c>
      <c r="D19" s="172">
        <v>2021</v>
      </c>
      <c r="E19" s="171" t="s">
        <v>175</v>
      </c>
      <c r="F19" s="173">
        <v>12000</v>
      </c>
      <c r="G19" s="174">
        <v>0</v>
      </c>
      <c r="H19" s="174">
        <f t="shared" ref="H19" si="8">F19+G19</f>
        <v>12000</v>
      </c>
      <c r="I19" s="175">
        <v>13000</v>
      </c>
      <c r="J19" s="174">
        <v>0</v>
      </c>
      <c r="K19" s="174">
        <f t="shared" ref="K19" si="9">I19+J19</f>
        <v>13000</v>
      </c>
      <c r="L19" s="174">
        <v>0</v>
      </c>
      <c r="M19" s="174">
        <v>0</v>
      </c>
      <c r="N19" s="174">
        <f t="shared" ref="N19" si="10">L19+M19</f>
        <v>0</v>
      </c>
      <c r="O19" s="174">
        <f t="shared" ref="O19" si="11">H19+K19+N19</f>
        <v>25000</v>
      </c>
      <c r="P19" s="346" t="s">
        <v>179</v>
      </c>
      <c r="Q19" s="347"/>
      <c r="R19" s="108"/>
      <c r="S19" s="100"/>
      <c r="T19" s="101"/>
    </row>
    <row r="20" spans="1:20" ht="45">
      <c r="A20" s="113">
        <v>10</v>
      </c>
      <c r="B20" s="102" t="s">
        <v>129</v>
      </c>
      <c r="C20" s="27" t="s">
        <v>175</v>
      </c>
      <c r="D20" s="104">
        <v>2023</v>
      </c>
      <c r="E20" s="27" t="s">
        <v>175</v>
      </c>
      <c r="F20" s="122">
        <v>3000</v>
      </c>
      <c r="G20" s="105">
        <v>0</v>
      </c>
      <c r="H20" s="105">
        <f t="shared" si="0"/>
        <v>3000</v>
      </c>
      <c r="I20" s="111">
        <v>0</v>
      </c>
      <c r="J20" s="105">
        <v>0</v>
      </c>
      <c r="K20" s="105">
        <f t="shared" si="1"/>
        <v>0</v>
      </c>
      <c r="L20" s="123">
        <v>0</v>
      </c>
      <c r="M20" s="105">
        <v>0</v>
      </c>
      <c r="N20" s="105">
        <f t="shared" si="2"/>
        <v>0</v>
      </c>
      <c r="O20" s="105">
        <f t="shared" si="3"/>
        <v>3000</v>
      </c>
      <c r="P20" s="358" t="s">
        <v>179</v>
      </c>
      <c r="Q20" s="359"/>
      <c r="R20" s="108"/>
      <c r="S20" s="100"/>
      <c r="T20" s="101"/>
    </row>
    <row r="21" spans="1:20" ht="45">
      <c r="A21" s="170">
        <v>10</v>
      </c>
      <c r="B21" s="170" t="s">
        <v>129</v>
      </c>
      <c r="C21" s="171" t="s">
        <v>175</v>
      </c>
      <c r="D21" s="172">
        <v>2023</v>
      </c>
      <c r="E21" s="171" t="s">
        <v>175</v>
      </c>
      <c r="F21" s="173">
        <v>4000</v>
      </c>
      <c r="G21" s="174">
        <v>0</v>
      </c>
      <c r="H21" s="174">
        <f t="shared" ref="H21" si="12">F21+G21</f>
        <v>4000</v>
      </c>
      <c r="I21" s="175">
        <v>0</v>
      </c>
      <c r="J21" s="174">
        <v>0</v>
      </c>
      <c r="K21" s="174">
        <f t="shared" ref="K21" si="13">I21+J21</f>
        <v>0</v>
      </c>
      <c r="L21" s="174">
        <v>0</v>
      </c>
      <c r="M21" s="174">
        <v>0</v>
      </c>
      <c r="N21" s="174">
        <f t="shared" ref="N21" si="14">L21+M21</f>
        <v>0</v>
      </c>
      <c r="O21" s="174">
        <f t="shared" ref="O21" si="15">H21+K21+N21</f>
        <v>4000</v>
      </c>
      <c r="P21" s="346" t="s">
        <v>179</v>
      </c>
      <c r="Q21" s="347"/>
      <c r="R21" s="108"/>
      <c r="S21" s="100"/>
      <c r="T21" s="101"/>
    </row>
    <row r="22" spans="1:20" ht="30">
      <c r="A22" s="113">
        <v>11</v>
      </c>
      <c r="B22" s="102" t="s">
        <v>133</v>
      </c>
      <c r="C22" s="27" t="s">
        <v>175</v>
      </c>
      <c r="D22" s="115">
        <v>2025</v>
      </c>
      <c r="E22" s="27" t="s">
        <v>175</v>
      </c>
      <c r="F22" s="105">
        <v>0</v>
      </c>
      <c r="G22" s="105">
        <v>0</v>
      </c>
      <c r="H22" s="105">
        <f t="shared" si="0"/>
        <v>0</v>
      </c>
      <c r="I22" s="111">
        <v>0</v>
      </c>
      <c r="J22" s="105">
        <v>0</v>
      </c>
      <c r="K22" s="105">
        <f t="shared" si="1"/>
        <v>0</v>
      </c>
      <c r="L22" s="105">
        <v>2000</v>
      </c>
      <c r="M22" s="105">
        <v>0</v>
      </c>
      <c r="N22" s="105">
        <f t="shared" si="2"/>
        <v>2000</v>
      </c>
      <c r="O22" s="105">
        <f t="shared" si="3"/>
        <v>2000</v>
      </c>
      <c r="P22" s="358" t="s">
        <v>180</v>
      </c>
      <c r="Q22" s="359"/>
      <c r="R22" s="108"/>
      <c r="S22" s="100"/>
      <c r="T22" s="101"/>
    </row>
    <row r="23" spans="1:20" ht="30">
      <c r="A23" s="113">
        <v>12</v>
      </c>
      <c r="B23" s="102" t="s">
        <v>181</v>
      </c>
      <c r="C23" s="27" t="s">
        <v>175</v>
      </c>
      <c r="D23" s="115">
        <v>2024</v>
      </c>
      <c r="E23" s="27" t="s">
        <v>175</v>
      </c>
      <c r="F23" s="105">
        <v>0</v>
      </c>
      <c r="G23" s="105">
        <v>0</v>
      </c>
      <c r="H23" s="105">
        <f t="shared" si="0"/>
        <v>0</v>
      </c>
      <c r="I23" s="111">
        <v>2000</v>
      </c>
      <c r="J23" s="105">
        <v>0</v>
      </c>
      <c r="K23" s="105">
        <f t="shared" si="1"/>
        <v>2000</v>
      </c>
      <c r="L23" s="105">
        <v>0</v>
      </c>
      <c r="M23" s="105">
        <v>0</v>
      </c>
      <c r="N23" s="105">
        <f t="shared" si="2"/>
        <v>0</v>
      </c>
      <c r="O23" s="105">
        <f t="shared" si="3"/>
        <v>2000</v>
      </c>
      <c r="P23" s="358" t="s">
        <v>180</v>
      </c>
      <c r="Q23" s="359"/>
      <c r="R23" s="108"/>
      <c r="S23" s="100"/>
      <c r="T23" s="101"/>
    </row>
    <row r="24" spans="1:20" ht="45">
      <c r="A24" s="113">
        <v>13</v>
      </c>
      <c r="B24" s="102" t="s">
        <v>135</v>
      </c>
      <c r="C24" s="27" t="s">
        <v>175</v>
      </c>
      <c r="D24" s="110">
        <v>2023</v>
      </c>
      <c r="E24" s="27" t="s">
        <v>175</v>
      </c>
      <c r="F24" s="122">
        <v>0</v>
      </c>
      <c r="G24" s="105">
        <v>0</v>
      </c>
      <c r="H24" s="105">
        <f t="shared" si="0"/>
        <v>0</v>
      </c>
      <c r="I24" s="122">
        <v>2000</v>
      </c>
      <c r="J24" s="105">
        <v>0</v>
      </c>
      <c r="K24" s="105">
        <f t="shared" si="1"/>
        <v>2000</v>
      </c>
      <c r="L24" s="105">
        <v>0</v>
      </c>
      <c r="M24" s="105">
        <v>0</v>
      </c>
      <c r="N24" s="105">
        <f t="shared" si="2"/>
        <v>0</v>
      </c>
      <c r="O24" s="105">
        <f t="shared" si="3"/>
        <v>2000</v>
      </c>
      <c r="P24" s="358" t="s">
        <v>180</v>
      </c>
      <c r="Q24" s="359"/>
      <c r="R24" s="108"/>
      <c r="S24" s="100"/>
      <c r="T24" s="101"/>
    </row>
    <row r="25" spans="1:20" ht="45">
      <c r="A25" s="170">
        <v>13</v>
      </c>
      <c r="B25" s="170" t="s">
        <v>135</v>
      </c>
      <c r="C25" s="171" t="s">
        <v>175</v>
      </c>
      <c r="D25" s="172">
        <v>2023</v>
      </c>
      <c r="E25" s="171" t="s">
        <v>175</v>
      </c>
      <c r="F25" s="173">
        <v>2000</v>
      </c>
      <c r="G25" s="174">
        <v>0</v>
      </c>
      <c r="H25" s="174">
        <f t="shared" ref="H25" si="16">F25+G25</f>
        <v>2000</v>
      </c>
      <c r="I25" s="175">
        <v>0</v>
      </c>
      <c r="J25" s="174">
        <v>0</v>
      </c>
      <c r="K25" s="174">
        <f t="shared" ref="K25" si="17">I25+J25</f>
        <v>0</v>
      </c>
      <c r="L25" s="174">
        <v>0</v>
      </c>
      <c r="M25" s="174">
        <v>0</v>
      </c>
      <c r="N25" s="174">
        <f t="shared" ref="N25" si="18">L25+M25</f>
        <v>0</v>
      </c>
      <c r="O25" s="174">
        <f t="shared" ref="O25" si="19">H25+K25+N25</f>
        <v>2000</v>
      </c>
      <c r="P25" s="346" t="s">
        <v>180</v>
      </c>
      <c r="Q25" s="347"/>
      <c r="R25" s="108"/>
      <c r="S25" s="100"/>
      <c r="T25" s="101"/>
    </row>
    <row r="26" spans="1:20" ht="60.75" customHeight="1">
      <c r="A26" s="113">
        <v>14</v>
      </c>
      <c r="B26" s="113" t="s">
        <v>182</v>
      </c>
      <c r="C26" s="27" t="s">
        <v>175</v>
      </c>
      <c r="D26" s="104">
        <v>2023</v>
      </c>
      <c r="E26" s="27" t="s">
        <v>175</v>
      </c>
      <c r="F26" s="124">
        <v>6335</v>
      </c>
      <c r="G26" s="105">
        <v>0</v>
      </c>
      <c r="H26" s="105">
        <f t="shared" si="0"/>
        <v>6335</v>
      </c>
      <c r="I26" s="105">
        <v>3500</v>
      </c>
      <c r="J26" s="105">
        <v>0</v>
      </c>
      <c r="K26" s="105">
        <f t="shared" si="1"/>
        <v>3500</v>
      </c>
      <c r="L26" s="124">
        <v>4500</v>
      </c>
      <c r="M26" s="105">
        <v>0</v>
      </c>
      <c r="N26" s="105">
        <f t="shared" si="2"/>
        <v>4500</v>
      </c>
      <c r="O26" s="105">
        <f t="shared" si="3"/>
        <v>14335</v>
      </c>
      <c r="P26" s="358" t="s">
        <v>180</v>
      </c>
      <c r="Q26" s="359"/>
      <c r="R26" s="108"/>
      <c r="S26" s="100"/>
      <c r="T26" s="101"/>
    </row>
    <row r="27" spans="1:20" ht="45">
      <c r="A27" s="113">
        <v>15</v>
      </c>
      <c r="B27" s="125" t="s">
        <v>183</v>
      </c>
      <c r="C27" s="27" t="s">
        <v>175</v>
      </c>
      <c r="D27" s="126">
        <v>2022</v>
      </c>
      <c r="E27" s="27" t="s">
        <v>175</v>
      </c>
      <c r="F27" s="127">
        <v>3590</v>
      </c>
      <c r="G27" s="105">
        <v>0</v>
      </c>
      <c r="H27" s="105">
        <f t="shared" si="0"/>
        <v>3590</v>
      </c>
      <c r="I27" s="105">
        <v>1500</v>
      </c>
      <c r="J27" s="105">
        <v>0</v>
      </c>
      <c r="K27" s="105">
        <f t="shared" si="1"/>
        <v>1500</v>
      </c>
      <c r="L27" s="105">
        <v>0</v>
      </c>
      <c r="M27" s="105">
        <v>0</v>
      </c>
      <c r="N27" s="105">
        <f t="shared" si="2"/>
        <v>0</v>
      </c>
      <c r="O27" s="105">
        <f t="shared" si="3"/>
        <v>5090</v>
      </c>
      <c r="P27" s="358" t="s">
        <v>180</v>
      </c>
      <c r="Q27" s="359"/>
      <c r="R27" s="108"/>
      <c r="S27" s="100"/>
      <c r="T27" s="101"/>
    </row>
    <row r="28" spans="1:20" ht="30">
      <c r="A28" s="113">
        <v>16</v>
      </c>
      <c r="B28" s="113" t="s">
        <v>184</v>
      </c>
      <c r="C28" s="27" t="s">
        <v>175</v>
      </c>
      <c r="D28" s="115">
        <v>2021</v>
      </c>
      <c r="E28" s="27" t="s">
        <v>175</v>
      </c>
      <c r="F28" s="128">
        <v>6560.36</v>
      </c>
      <c r="G28" s="105">
        <v>0</v>
      </c>
      <c r="H28" s="105">
        <f t="shared" si="0"/>
        <v>6560.36</v>
      </c>
      <c r="I28" s="105">
        <v>0</v>
      </c>
      <c r="J28" s="105">
        <v>0</v>
      </c>
      <c r="K28" s="105">
        <f t="shared" si="1"/>
        <v>0</v>
      </c>
      <c r="L28" s="105">
        <v>0</v>
      </c>
      <c r="M28" s="105">
        <v>0</v>
      </c>
      <c r="N28" s="105">
        <f t="shared" si="2"/>
        <v>0</v>
      </c>
      <c r="O28" s="105">
        <f t="shared" si="3"/>
        <v>6560.36</v>
      </c>
      <c r="P28" s="358" t="s">
        <v>180</v>
      </c>
      <c r="Q28" s="359"/>
      <c r="R28" s="129"/>
      <c r="S28" s="129"/>
      <c r="T28" s="101"/>
    </row>
    <row r="29" spans="1:20" ht="45">
      <c r="A29" s="113">
        <v>17</v>
      </c>
      <c r="B29" s="130" t="s">
        <v>185</v>
      </c>
      <c r="C29" s="27" t="s">
        <v>175</v>
      </c>
      <c r="D29" s="104">
        <v>2022</v>
      </c>
      <c r="E29" s="27" t="s">
        <v>175</v>
      </c>
      <c r="F29" s="111">
        <v>0</v>
      </c>
      <c r="G29" s="124">
        <v>0</v>
      </c>
      <c r="H29" s="105">
        <f t="shared" si="0"/>
        <v>0</v>
      </c>
      <c r="I29" s="111">
        <v>3250</v>
      </c>
      <c r="J29" s="105">
        <v>0</v>
      </c>
      <c r="K29" s="105">
        <f t="shared" si="1"/>
        <v>3250</v>
      </c>
      <c r="L29" s="105">
        <v>0</v>
      </c>
      <c r="M29" s="105">
        <v>0</v>
      </c>
      <c r="N29" s="105">
        <f t="shared" si="2"/>
        <v>0</v>
      </c>
      <c r="O29" s="105">
        <f t="shared" si="3"/>
        <v>3250</v>
      </c>
      <c r="P29" s="358" t="s">
        <v>180</v>
      </c>
      <c r="Q29" s="359"/>
      <c r="R29" s="129"/>
      <c r="S29" s="129"/>
      <c r="T29" s="101"/>
    </row>
    <row r="30" spans="1:20" ht="41.25" customHeight="1">
      <c r="A30" s="113">
        <v>18</v>
      </c>
      <c r="B30" s="113" t="s">
        <v>31</v>
      </c>
      <c r="C30" s="27" t="s">
        <v>175</v>
      </c>
      <c r="D30" s="104">
        <v>2023</v>
      </c>
      <c r="E30" s="27" t="s">
        <v>175</v>
      </c>
      <c r="F30" s="131">
        <v>0</v>
      </c>
      <c r="G30" s="124">
        <v>0</v>
      </c>
      <c r="H30" s="105">
        <f t="shared" si="0"/>
        <v>0</v>
      </c>
      <c r="I30" s="112">
        <v>6930</v>
      </c>
      <c r="J30" s="105">
        <v>0</v>
      </c>
      <c r="K30" s="105">
        <f t="shared" si="1"/>
        <v>6930</v>
      </c>
      <c r="L30" s="105">
        <v>5930</v>
      </c>
      <c r="M30" s="105">
        <v>0</v>
      </c>
      <c r="N30" s="105">
        <f t="shared" si="2"/>
        <v>5930</v>
      </c>
      <c r="O30" s="105">
        <f t="shared" si="3"/>
        <v>12860</v>
      </c>
      <c r="P30" s="358" t="s">
        <v>180</v>
      </c>
      <c r="Q30" s="359"/>
      <c r="R30" s="129"/>
      <c r="S30" s="129"/>
      <c r="T30" s="101"/>
    </row>
    <row r="31" spans="1:20" ht="60">
      <c r="A31" s="113">
        <v>19</v>
      </c>
      <c r="B31" s="113" t="s">
        <v>186</v>
      </c>
      <c r="C31" s="132">
        <v>190604.15</v>
      </c>
      <c r="D31" s="104">
        <v>2021</v>
      </c>
      <c r="E31" s="133">
        <v>186487</v>
      </c>
      <c r="F31" s="131">
        <v>5959.94</v>
      </c>
      <c r="G31" s="105">
        <v>0</v>
      </c>
      <c r="H31" s="105">
        <f t="shared" si="0"/>
        <v>5959.94</v>
      </c>
      <c r="I31" s="105">
        <v>3744.41</v>
      </c>
      <c r="J31" s="105">
        <v>0</v>
      </c>
      <c r="K31" s="105">
        <f t="shared" si="1"/>
        <v>3744.41</v>
      </c>
      <c r="L31" s="105">
        <v>0</v>
      </c>
      <c r="M31" s="105">
        <v>0</v>
      </c>
      <c r="N31" s="105">
        <f t="shared" si="2"/>
        <v>0</v>
      </c>
      <c r="O31" s="105">
        <f t="shared" si="3"/>
        <v>9704.3499999999985</v>
      </c>
      <c r="P31" s="358" t="s">
        <v>180</v>
      </c>
      <c r="Q31" s="359"/>
      <c r="R31" s="129"/>
      <c r="S31" s="129"/>
      <c r="T31" s="101"/>
    </row>
    <row r="32" spans="1:20" ht="30">
      <c r="A32" s="113">
        <v>20</v>
      </c>
      <c r="B32" s="113" t="s">
        <v>187</v>
      </c>
      <c r="C32" s="27" t="s">
        <v>175</v>
      </c>
      <c r="D32" s="104">
        <v>2022</v>
      </c>
      <c r="E32" s="27" t="s">
        <v>175</v>
      </c>
      <c r="F32" s="131">
        <v>5000</v>
      </c>
      <c r="G32" s="105">
        <v>0</v>
      </c>
      <c r="H32" s="105">
        <f t="shared" si="0"/>
        <v>5000</v>
      </c>
      <c r="I32" s="112">
        <v>0</v>
      </c>
      <c r="J32" s="105">
        <v>0</v>
      </c>
      <c r="K32" s="105">
        <f t="shared" si="1"/>
        <v>0</v>
      </c>
      <c r="L32" s="105">
        <v>0</v>
      </c>
      <c r="M32" s="105">
        <v>0</v>
      </c>
      <c r="N32" s="105">
        <f t="shared" si="2"/>
        <v>0</v>
      </c>
      <c r="O32" s="105">
        <f t="shared" si="3"/>
        <v>5000</v>
      </c>
      <c r="P32" s="358" t="s">
        <v>180</v>
      </c>
      <c r="Q32" s="359"/>
      <c r="R32" s="129"/>
      <c r="S32" s="129"/>
      <c r="T32" s="101"/>
    </row>
    <row r="33" spans="1:20" ht="30">
      <c r="A33" s="113">
        <v>21</v>
      </c>
      <c r="B33" s="113" t="s">
        <v>43</v>
      </c>
      <c r="C33" s="27" t="s">
        <v>175</v>
      </c>
      <c r="D33" s="104">
        <v>2022</v>
      </c>
      <c r="E33" s="27" t="s">
        <v>175</v>
      </c>
      <c r="F33" s="105">
        <v>0</v>
      </c>
      <c r="G33" s="105">
        <v>0</v>
      </c>
      <c r="H33" s="105">
        <f t="shared" si="0"/>
        <v>0</v>
      </c>
      <c r="I33" s="105">
        <v>5000</v>
      </c>
      <c r="J33" s="105">
        <v>0</v>
      </c>
      <c r="K33" s="105">
        <f t="shared" si="1"/>
        <v>5000</v>
      </c>
      <c r="L33" s="105">
        <v>0</v>
      </c>
      <c r="M33" s="105">
        <v>0</v>
      </c>
      <c r="N33" s="105">
        <f t="shared" si="2"/>
        <v>0</v>
      </c>
      <c r="O33" s="105">
        <f t="shared" si="3"/>
        <v>5000</v>
      </c>
      <c r="P33" s="358" t="s">
        <v>180</v>
      </c>
      <c r="Q33" s="359"/>
      <c r="R33" s="129"/>
      <c r="S33" s="129"/>
      <c r="T33" s="101"/>
    </row>
    <row r="34" spans="1:20" ht="30">
      <c r="A34" s="113">
        <v>22</v>
      </c>
      <c r="B34" s="113" t="s">
        <v>188</v>
      </c>
      <c r="C34" s="27" t="s">
        <v>175</v>
      </c>
      <c r="D34" s="104">
        <v>2022</v>
      </c>
      <c r="E34" s="27" t="s">
        <v>175</v>
      </c>
      <c r="F34" s="131">
        <v>0</v>
      </c>
      <c r="G34" s="105">
        <v>0</v>
      </c>
      <c r="H34" s="105">
        <f t="shared" si="0"/>
        <v>0</v>
      </c>
      <c r="I34" s="112">
        <v>18000</v>
      </c>
      <c r="J34" s="105">
        <v>0</v>
      </c>
      <c r="K34" s="105">
        <f t="shared" si="1"/>
        <v>18000</v>
      </c>
      <c r="L34" s="112">
        <v>0</v>
      </c>
      <c r="M34" s="105">
        <v>0</v>
      </c>
      <c r="N34" s="105">
        <f t="shared" si="2"/>
        <v>0</v>
      </c>
      <c r="O34" s="105">
        <f t="shared" si="3"/>
        <v>18000</v>
      </c>
      <c r="P34" s="358" t="s">
        <v>180</v>
      </c>
      <c r="Q34" s="359"/>
      <c r="R34" s="129"/>
      <c r="S34" s="129"/>
      <c r="T34" s="101"/>
    </row>
    <row r="35" spans="1:20" ht="60">
      <c r="A35" s="113">
        <v>23</v>
      </c>
      <c r="B35" s="113" t="s">
        <v>26</v>
      </c>
      <c r="C35" s="27" t="s">
        <v>175</v>
      </c>
      <c r="D35" s="134">
        <v>2025</v>
      </c>
      <c r="E35" s="27" t="s">
        <v>175</v>
      </c>
      <c r="F35" s="118">
        <v>5000</v>
      </c>
      <c r="G35" s="105">
        <v>0</v>
      </c>
      <c r="H35" s="105">
        <f t="shared" si="0"/>
        <v>5000</v>
      </c>
      <c r="I35" s="111">
        <v>5000</v>
      </c>
      <c r="J35" s="105">
        <v>0</v>
      </c>
      <c r="K35" s="105">
        <f t="shared" si="1"/>
        <v>5000</v>
      </c>
      <c r="L35" s="123">
        <v>5000</v>
      </c>
      <c r="M35" s="105">
        <v>0</v>
      </c>
      <c r="N35" s="105">
        <f t="shared" si="2"/>
        <v>5000</v>
      </c>
      <c r="O35" s="105">
        <f t="shared" si="3"/>
        <v>15000</v>
      </c>
      <c r="P35" s="358" t="s">
        <v>180</v>
      </c>
      <c r="Q35" s="359"/>
      <c r="R35" s="129"/>
      <c r="S35" s="129"/>
      <c r="T35" s="101"/>
    </row>
    <row r="36" spans="1:20" ht="45">
      <c r="A36" s="113">
        <v>24</v>
      </c>
      <c r="B36" s="113" t="s">
        <v>32</v>
      </c>
      <c r="C36" s="27" t="s">
        <v>175</v>
      </c>
      <c r="D36" s="134">
        <v>2022</v>
      </c>
      <c r="E36" s="27" t="s">
        <v>175</v>
      </c>
      <c r="F36" s="131">
        <v>4000</v>
      </c>
      <c r="G36" s="105">
        <v>0</v>
      </c>
      <c r="H36" s="105">
        <f t="shared" si="0"/>
        <v>4000</v>
      </c>
      <c r="I36" s="105">
        <v>40000</v>
      </c>
      <c r="J36" s="105">
        <v>0</v>
      </c>
      <c r="K36" s="105">
        <f t="shared" si="1"/>
        <v>40000</v>
      </c>
      <c r="L36" s="105">
        <v>0</v>
      </c>
      <c r="M36" s="105">
        <v>0</v>
      </c>
      <c r="N36" s="105">
        <f t="shared" si="2"/>
        <v>0</v>
      </c>
      <c r="O36" s="105">
        <f t="shared" si="3"/>
        <v>44000</v>
      </c>
      <c r="P36" s="358" t="s">
        <v>180</v>
      </c>
      <c r="Q36" s="359"/>
      <c r="R36" s="129"/>
      <c r="S36" s="129"/>
      <c r="T36" s="101"/>
    </row>
    <row r="37" spans="1:20" ht="45">
      <c r="A37" s="113">
        <v>25</v>
      </c>
      <c r="B37" s="113" t="s">
        <v>28</v>
      </c>
      <c r="C37" s="27" t="s">
        <v>175</v>
      </c>
      <c r="D37" s="110">
        <v>2022</v>
      </c>
      <c r="E37" s="27" t="s">
        <v>175</v>
      </c>
      <c r="F37" s="131">
        <v>0</v>
      </c>
      <c r="G37" s="105">
        <v>0</v>
      </c>
      <c r="H37" s="105">
        <f t="shared" si="0"/>
        <v>0</v>
      </c>
      <c r="I37" s="105">
        <v>10000</v>
      </c>
      <c r="J37" s="105">
        <v>0</v>
      </c>
      <c r="K37" s="105">
        <f t="shared" si="1"/>
        <v>10000</v>
      </c>
      <c r="L37" s="105">
        <v>0</v>
      </c>
      <c r="M37" s="105">
        <v>0</v>
      </c>
      <c r="N37" s="105">
        <f t="shared" si="2"/>
        <v>0</v>
      </c>
      <c r="O37" s="105">
        <f t="shared" si="3"/>
        <v>10000</v>
      </c>
      <c r="P37" s="358" t="s">
        <v>180</v>
      </c>
      <c r="Q37" s="359"/>
      <c r="R37" s="135"/>
      <c r="S37" s="129"/>
      <c r="T37" s="101"/>
    </row>
    <row r="38" spans="1:20" ht="87.75" customHeight="1">
      <c r="A38" s="113">
        <v>26</v>
      </c>
      <c r="B38" s="113" t="s">
        <v>189</v>
      </c>
      <c r="C38" s="17">
        <v>129930.38</v>
      </c>
      <c r="D38" s="104">
        <v>2021</v>
      </c>
      <c r="E38" s="124">
        <v>58373.2</v>
      </c>
      <c r="F38" s="136">
        <v>2911.16</v>
      </c>
      <c r="G38" s="105">
        <v>0</v>
      </c>
      <c r="H38" s="105">
        <f t="shared" si="0"/>
        <v>2911.16</v>
      </c>
      <c r="I38" s="112">
        <v>0</v>
      </c>
      <c r="J38" s="105">
        <v>0</v>
      </c>
      <c r="K38" s="105">
        <f t="shared" si="1"/>
        <v>0</v>
      </c>
      <c r="L38" s="137">
        <v>0</v>
      </c>
      <c r="M38" s="105">
        <v>0</v>
      </c>
      <c r="N38" s="105">
        <f t="shared" si="2"/>
        <v>0</v>
      </c>
      <c r="O38" s="105">
        <f t="shared" si="3"/>
        <v>2911.16</v>
      </c>
      <c r="P38" s="358" t="s">
        <v>180</v>
      </c>
      <c r="Q38" s="359"/>
      <c r="R38" s="135"/>
      <c r="S38" s="129"/>
      <c r="T38" s="101"/>
    </row>
    <row r="39" spans="1:20" ht="60">
      <c r="A39" s="113">
        <v>27</v>
      </c>
      <c r="B39" s="113" t="s">
        <v>35</v>
      </c>
      <c r="C39" s="118">
        <v>156072.85</v>
      </c>
      <c r="D39" s="130">
        <v>2021</v>
      </c>
      <c r="E39" s="124">
        <v>50491</v>
      </c>
      <c r="F39" s="136">
        <v>20783.3</v>
      </c>
      <c r="G39" s="105">
        <v>0</v>
      </c>
      <c r="H39" s="105">
        <f t="shared" si="0"/>
        <v>20783.3</v>
      </c>
      <c r="I39" s="112">
        <v>0</v>
      </c>
      <c r="J39" s="105">
        <v>0</v>
      </c>
      <c r="K39" s="105">
        <f t="shared" si="1"/>
        <v>0</v>
      </c>
      <c r="L39" s="137">
        <v>0</v>
      </c>
      <c r="M39" s="105">
        <v>0</v>
      </c>
      <c r="N39" s="105">
        <f t="shared" si="2"/>
        <v>0</v>
      </c>
      <c r="O39" s="105">
        <f t="shared" si="3"/>
        <v>20783.3</v>
      </c>
      <c r="P39" s="358" t="s">
        <v>180</v>
      </c>
      <c r="Q39" s="359"/>
      <c r="R39" s="135"/>
      <c r="S39" s="129"/>
      <c r="T39" s="101"/>
    </row>
    <row r="40" spans="1:20" ht="60">
      <c r="A40" s="113">
        <v>28</v>
      </c>
      <c r="B40" s="113" t="s">
        <v>190</v>
      </c>
      <c r="C40" s="138" t="s">
        <v>175</v>
      </c>
      <c r="D40" s="130">
        <v>2024</v>
      </c>
      <c r="E40" s="138" t="s">
        <v>175</v>
      </c>
      <c r="F40" s="136">
        <v>5000</v>
      </c>
      <c r="G40" s="105">
        <v>0</v>
      </c>
      <c r="H40" s="105">
        <f t="shared" si="0"/>
        <v>5000</v>
      </c>
      <c r="I40" s="112">
        <v>45000</v>
      </c>
      <c r="J40" s="105">
        <v>0</v>
      </c>
      <c r="K40" s="105">
        <f t="shared" si="1"/>
        <v>45000</v>
      </c>
      <c r="L40" s="137">
        <v>45000</v>
      </c>
      <c r="M40" s="105">
        <v>0</v>
      </c>
      <c r="N40" s="105">
        <f t="shared" si="2"/>
        <v>45000</v>
      </c>
      <c r="O40" s="105">
        <f t="shared" si="3"/>
        <v>95000</v>
      </c>
      <c r="P40" s="358" t="s">
        <v>180</v>
      </c>
      <c r="Q40" s="373"/>
      <c r="R40" s="359"/>
      <c r="S40" s="129"/>
      <c r="T40" s="101"/>
    </row>
    <row r="41" spans="1:20" ht="60">
      <c r="A41" s="113">
        <v>29</v>
      </c>
      <c r="B41" s="113" t="s">
        <v>30</v>
      </c>
      <c r="C41" s="17">
        <v>50723.7</v>
      </c>
      <c r="D41" s="115">
        <v>2021</v>
      </c>
      <c r="E41" s="124">
        <v>22790</v>
      </c>
      <c r="F41" s="122">
        <v>11790</v>
      </c>
      <c r="G41" s="105">
        <v>0</v>
      </c>
      <c r="H41" s="105">
        <f t="shared" si="0"/>
        <v>11790</v>
      </c>
      <c r="I41" s="111">
        <v>0</v>
      </c>
      <c r="J41" s="105">
        <v>0</v>
      </c>
      <c r="K41" s="105">
        <f t="shared" si="1"/>
        <v>0</v>
      </c>
      <c r="L41" s="105">
        <v>0</v>
      </c>
      <c r="M41" s="105">
        <v>0</v>
      </c>
      <c r="N41" s="105">
        <f t="shared" si="2"/>
        <v>0</v>
      </c>
      <c r="O41" s="105">
        <f t="shared" si="3"/>
        <v>11790</v>
      </c>
      <c r="P41" s="358" t="s">
        <v>180</v>
      </c>
      <c r="Q41" s="359"/>
      <c r="R41" s="139"/>
      <c r="S41" s="129"/>
      <c r="T41" s="101"/>
    </row>
    <row r="42" spans="1:20" ht="60">
      <c r="A42" s="170">
        <v>29</v>
      </c>
      <c r="B42" s="170" t="s">
        <v>30</v>
      </c>
      <c r="C42" s="171">
        <v>50723.7</v>
      </c>
      <c r="D42" s="172">
        <v>2021</v>
      </c>
      <c r="E42" s="171">
        <v>22790</v>
      </c>
      <c r="F42" s="173">
        <v>22790</v>
      </c>
      <c r="G42" s="174">
        <v>0</v>
      </c>
      <c r="H42" s="174">
        <f t="shared" ref="H42" si="20">F42+G42</f>
        <v>22790</v>
      </c>
      <c r="I42" s="175">
        <v>0</v>
      </c>
      <c r="J42" s="174">
        <v>0</v>
      </c>
      <c r="K42" s="174">
        <f t="shared" ref="K42" si="21">I42+J42</f>
        <v>0</v>
      </c>
      <c r="L42" s="174">
        <v>0</v>
      </c>
      <c r="M42" s="174">
        <v>0</v>
      </c>
      <c r="N42" s="174">
        <f t="shared" ref="N42" si="22">L42+M42</f>
        <v>0</v>
      </c>
      <c r="O42" s="174">
        <f t="shared" ref="O42" si="23">H42+K42+N42</f>
        <v>22790</v>
      </c>
      <c r="P42" s="346" t="s">
        <v>180</v>
      </c>
      <c r="Q42" s="347"/>
      <c r="R42" s="108"/>
      <c r="S42" s="100"/>
      <c r="T42" s="101"/>
    </row>
    <row r="43" spans="1:20" ht="75">
      <c r="A43" s="113">
        <v>30</v>
      </c>
      <c r="B43" s="113" t="s">
        <v>191</v>
      </c>
      <c r="C43" s="27" t="s">
        <v>175</v>
      </c>
      <c r="D43" s="104">
        <v>2029</v>
      </c>
      <c r="E43" s="27" t="s">
        <v>175</v>
      </c>
      <c r="F43" s="136">
        <v>33000</v>
      </c>
      <c r="G43" s="105">
        <v>0</v>
      </c>
      <c r="H43" s="105">
        <f t="shared" si="0"/>
        <v>33000</v>
      </c>
      <c r="I43" s="140">
        <v>60000</v>
      </c>
      <c r="J43" s="105">
        <v>0</v>
      </c>
      <c r="K43" s="105">
        <f t="shared" si="1"/>
        <v>60000</v>
      </c>
      <c r="L43" s="105">
        <v>80000</v>
      </c>
      <c r="M43" s="105">
        <v>0</v>
      </c>
      <c r="N43" s="105">
        <f t="shared" si="2"/>
        <v>80000</v>
      </c>
      <c r="O43" s="105">
        <f t="shared" si="3"/>
        <v>173000</v>
      </c>
      <c r="P43" s="358" t="s">
        <v>180</v>
      </c>
      <c r="Q43" s="359"/>
      <c r="R43" s="139"/>
      <c r="S43" s="129"/>
      <c r="T43" s="101"/>
    </row>
    <row r="44" spans="1:20" ht="90">
      <c r="A44" s="113">
        <v>31</v>
      </c>
      <c r="B44" s="113" t="s">
        <v>192</v>
      </c>
      <c r="C44" s="27" t="s">
        <v>175</v>
      </c>
      <c r="D44" s="104">
        <v>2021</v>
      </c>
      <c r="E44" s="27" t="s">
        <v>175</v>
      </c>
      <c r="F44" s="118">
        <v>27000</v>
      </c>
      <c r="G44" s="105">
        <v>0</v>
      </c>
      <c r="H44" s="105">
        <f t="shared" si="0"/>
        <v>27000</v>
      </c>
      <c r="I44" s="105">
        <v>0</v>
      </c>
      <c r="J44" s="105">
        <v>0</v>
      </c>
      <c r="K44" s="105">
        <f t="shared" si="1"/>
        <v>0</v>
      </c>
      <c r="L44" s="105">
        <v>0</v>
      </c>
      <c r="M44" s="105">
        <v>0</v>
      </c>
      <c r="N44" s="105">
        <f t="shared" si="2"/>
        <v>0</v>
      </c>
      <c r="O44" s="105">
        <f t="shared" si="3"/>
        <v>27000</v>
      </c>
      <c r="P44" s="358" t="s">
        <v>180</v>
      </c>
      <c r="Q44" s="359"/>
      <c r="R44" s="139"/>
      <c r="S44" s="129"/>
      <c r="T44" s="101"/>
    </row>
    <row r="45" spans="1:20" ht="45">
      <c r="A45" s="113">
        <v>32</v>
      </c>
      <c r="B45" s="113" t="s">
        <v>193</v>
      </c>
      <c r="C45" s="27" t="s">
        <v>175</v>
      </c>
      <c r="D45" s="134">
        <v>2022</v>
      </c>
      <c r="E45" s="27" t="s">
        <v>175</v>
      </c>
      <c r="F45" s="118">
        <v>2000</v>
      </c>
      <c r="G45" s="105">
        <v>0</v>
      </c>
      <c r="H45" s="105">
        <f t="shared" si="0"/>
        <v>2000</v>
      </c>
      <c r="I45" s="105">
        <v>0</v>
      </c>
      <c r="J45" s="105">
        <v>0</v>
      </c>
      <c r="K45" s="105">
        <f t="shared" si="1"/>
        <v>0</v>
      </c>
      <c r="L45" s="105">
        <v>0</v>
      </c>
      <c r="M45" s="105">
        <v>0</v>
      </c>
      <c r="N45" s="105">
        <f t="shared" si="2"/>
        <v>0</v>
      </c>
      <c r="O45" s="105">
        <f t="shared" si="3"/>
        <v>2000</v>
      </c>
      <c r="P45" s="358" t="s">
        <v>180</v>
      </c>
      <c r="Q45" s="359"/>
      <c r="R45" s="139"/>
      <c r="S45" s="129"/>
      <c r="T45" s="101"/>
    </row>
    <row r="46" spans="1:20" ht="45">
      <c r="A46" s="113">
        <v>33</v>
      </c>
      <c r="B46" s="113" t="s">
        <v>36</v>
      </c>
      <c r="C46" s="27" t="s">
        <v>175</v>
      </c>
      <c r="D46" s="104">
        <v>2025</v>
      </c>
      <c r="E46" s="27" t="s">
        <v>175</v>
      </c>
      <c r="F46" s="105">
        <v>0</v>
      </c>
      <c r="G46" s="105">
        <v>0</v>
      </c>
      <c r="H46" s="105">
        <f t="shared" si="0"/>
        <v>0</v>
      </c>
      <c r="I46" s="105">
        <v>0</v>
      </c>
      <c r="J46" s="105">
        <v>0</v>
      </c>
      <c r="K46" s="105">
        <f t="shared" si="1"/>
        <v>0</v>
      </c>
      <c r="L46" s="137">
        <v>1500</v>
      </c>
      <c r="M46" s="105">
        <v>0</v>
      </c>
      <c r="N46" s="105">
        <f t="shared" si="2"/>
        <v>1500</v>
      </c>
      <c r="O46" s="105">
        <f t="shared" si="3"/>
        <v>1500</v>
      </c>
      <c r="P46" s="358" t="s">
        <v>180</v>
      </c>
      <c r="Q46" s="359"/>
      <c r="R46" s="139"/>
      <c r="S46" s="129"/>
      <c r="T46" s="101"/>
    </row>
    <row r="47" spans="1:20" ht="90">
      <c r="A47" s="113">
        <v>34</v>
      </c>
      <c r="B47" s="113" t="s">
        <v>194</v>
      </c>
      <c r="C47" s="27" t="s">
        <v>175</v>
      </c>
      <c r="D47" s="104">
        <v>2023</v>
      </c>
      <c r="E47" s="27" t="s">
        <v>175</v>
      </c>
      <c r="F47" s="141">
        <v>0</v>
      </c>
      <c r="G47" s="105">
        <v>0</v>
      </c>
      <c r="H47" s="105">
        <f t="shared" si="0"/>
        <v>0</v>
      </c>
      <c r="I47" s="142">
        <v>25000</v>
      </c>
      <c r="J47" s="105">
        <v>0</v>
      </c>
      <c r="K47" s="105">
        <f t="shared" si="1"/>
        <v>25000</v>
      </c>
      <c r="L47" s="112">
        <v>0</v>
      </c>
      <c r="M47" s="105">
        <v>0</v>
      </c>
      <c r="N47" s="105">
        <f t="shared" si="2"/>
        <v>0</v>
      </c>
      <c r="O47" s="105">
        <f t="shared" si="3"/>
        <v>25000</v>
      </c>
      <c r="P47" s="358" t="s">
        <v>180</v>
      </c>
      <c r="Q47" s="359"/>
      <c r="R47" s="139"/>
      <c r="S47" s="129"/>
      <c r="T47" s="101"/>
    </row>
    <row r="48" spans="1:20" ht="90">
      <c r="A48" s="170">
        <v>34</v>
      </c>
      <c r="B48" s="170" t="s">
        <v>194</v>
      </c>
      <c r="C48" s="171" t="s">
        <v>175</v>
      </c>
      <c r="D48" s="172">
        <v>2023</v>
      </c>
      <c r="E48" s="171" t="s">
        <v>175</v>
      </c>
      <c r="F48" s="173">
        <v>25000</v>
      </c>
      <c r="G48" s="174">
        <v>0</v>
      </c>
      <c r="H48" s="174">
        <f t="shared" ref="H48" si="24">F48+G48</f>
        <v>25000</v>
      </c>
      <c r="I48" s="175">
        <v>0</v>
      </c>
      <c r="J48" s="174">
        <v>0</v>
      </c>
      <c r="K48" s="174">
        <f t="shared" ref="K48" si="25">I48+J48</f>
        <v>0</v>
      </c>
      <c r="L48" s="174">
        <v>0</v>
      </c>
      <c r="M48" s="174">
        <v>0</v>
      </c>
      <c r="N48" s="174">
        <f t="shared" ref="N48" si="26">L48+M48</f>
        <v>0</v>
      </c>
      <c r="O48" s="174">
        <f t="shared" ref="O48" si="27">H48+K48+N48</f>
        <v>25000</v>
      </c>
      <c r="P48" s="346" t="s">
        <v>180</v>
      </c>
      <c r="Q48" s="347"/>
      <c r="R48" s="108"/>
      <c r="S48" s="100"/>
      <c r="T48" s="101"/>
    </row>
    <row r="49" spans="1:20" ht="45">
      <c r="A49" s="113">
        <v>35</v>
      </c>
      <c r="B49" s="113" t="s">
        <v>41</v>
      </c>
      <c r="C49" s="17">
        <v>31307.5</v>
      </c>
      <c r="D49" s="134">
        <v>2021</v>
      </c>
      <c r="E49" s="133">
        <v>30150</v>
      </c>
      <c r="F49" s="143">
        <v>30150</v>
      </c>
      <c r="G49" s="105">
        <v>0</v>
      </c>
      <c r="H49" s="105">
        <f t="shared" si="0"/>
        <v>30150</v>
      </c>
      <c r="I49" s="105">
        <v>0</v>
      </c>
      <c r="J49" s="105">
        <v>0</v>
      </c>
      <c r="K49" s="105">
        <f t="shared" si="1"/>
        <v>0</v>
      </c>
      <c r="L49" s="105">
        <v>0</v>
      </c>
      <c r="M49" s="105">
        <v>0</v>
      </c>
      <c r="N49" s="105">
        <f t="shared" si="2"/>
        <v>0</v>
      </c>
      <c r="O49" s="105">
        <f t="shared" si="3"/>
        <v>30150</v>
      </c>
      <c r="P49" s="358" t="s">
        <v>180</v>
      </c>
      <c r="Q49" s="359"/>
      <c r="R49" s="139"/>
      <c r="S49" s="129"/>
      <c r="T49" s="101"/>
    </row>
    <row r="50" spans="1:20" ht="90">
      <c r="A50" s="113">
        <v>36</v>
      </c>
      <c r="B50" s="113" t="s">
        <v>195</v>
      </c>
      <c r="C50" s="27" t="s">
        <v>175</v>
      </c>
      <c r="D50" s="130">
        <v>2022</v>
      </c>
      <c r="E50" s="27" t="s">
        <v>175</v>
      </c>
      <c r="F50" s="136">
        <v>3400</v>
      </c>
      <c r="G50" s="105">
        <v>0</v>
      </c>
      <c r="H50" s="105">
        <f t="shared" si="0"/>
        <v>3400</v>
      </c>
      <c r="I50" s="112">
        <v>8400</v>
      </c>
      <c r="J50" s="105">
        <v>0</v>
      </c>
      <c r="K50" s="105">
        <f t="shared" si="1"/>
        <v>8400</v>
      </c>
      <c r="L50" s="137">
        <v>0</v>
      </c>
      <c r="M50" s="105">
        <v>0</v>
      </c>
      <c r="N50" s="105">
        <f t="shared" si="2"/>
        <v>0</v>
      </c>
      <c r="O50" s="105">
        <f t="shared" si="3"/>
        <v>11800</v>
      </c>
      <c r="P50" s="358" t="s">
        <v>180</v>
      </c>
      <c r="Q50" s="359"/>
      <c r="R50" s="139"/>
      <c r="S50" s="129"/>
      <c r="T50" s="101"/>
    </row>
    <row r="51" spans="1:20" ht="30">
      <c r="A51" s="113">
        <v>37</v>
      </c>
      <c r="B51" s="113" t="s">
        <v>61</v>
      </c>
      <c r="C51" s="27" t="s">
        <v>175</v>
      </c>
      <c r="D51" s="102">
        <v>2023</v>
      </c>
      <c r="E51" s="27" t="s">
        <v>175</v>
      </c>
      <c r="F51" s="144">
        <v>2000</v>
      </c>
      <c r="G51" s="145">
        <v>0</v>
      </c>
      <c r="H51" s="105">
        <f t="shared" si="0"/>
        <v>2000</v>
      </c>
      <c r="I51" s="144">
        <v>0</v>
      </c>
      <c r="J51" s="145">
        <v>0</v>
      </c>
      <c r="K51" s="105">
        <f t="shared" si="1"/>
        <v>0</v>
      </c>
      <c r="L51" s="144">
        <v>0</v>
      </c>
      <c r="M51" s="145">
        <v>0</v>
      </c>
      <c r="N51" s="105">
        <f t="shared" si="2"/>
        <v>0</v>
      </c>
      <c r="O51" s="105">
        <f t="shared" si="3"/>
        <v>2000</v>
      </c>
      <c r="P51" s="358" t="s">
        <v>180</v>
      </c>
      <c r="Q51" s="359"/>
      <c r="R51" s="135"/>
      <c r="S51" s="129"/>
      <c r="T51" s="101"/>
    </row>
    <row r="52" spans="1:20" ht="45">
      <c r="A52" s="113">
        <v>38</v>
      </c>
      <c r="B52" s="113" t="s">
        <v>62</v>
      </c>
      <c r="C52" s="27" t="s">
        <v>175</v>
      </c>
      <c r="D52" s="102">
        <v>2023</v>
      </c>
      <c r="E52" s="27" t="s">
        <v>175</v>
      </c>
      <c r="F52" s="144">
        <v>2000</v>
      </c>
      <c r="G52" s="145">
        <v>0</v>
      </c>
      <c r="H52" s="105">
        <f t="shared" si="0"/>
        <v>2000</v>
      </c>
      <c r="I52" s="144">
        <v>0</v>
      </c>
      <c r="J52" s="145">
        <v>0</v>
      </c>
      <c r="K52" s="105">
        <f t="shared" si="1"/>
        <v>0</v>
      </c>
      <c r="L52" s="144">
        <v>0</v>
      </c>
      <c r="M52" s="145">
        <v>0</v>
      </c>
      <c r="N52" s="105">
        <f t="shared" si="2"/>
        <v>0</v>
      </c>
      <c r="O52" s="105">
        <f t="shared" si="3"/>
        <v>2000</v>
      </c>
      <c r="P52" s="358" t="s">
        <v>180</v>
      </c>
      <c r="Q52" s="359"/>
      <c r="R52" s="129"/>
      <c r="S52" s="129"/>
      <c r="T52" s="101"/>
    </row>
    <row r="53" spans="1:20" ht="90">
      <c r="A53" s="113">
        <v>39</v>
      </c>
      <c r="B53" s="102" t="s">
        <v>99</v>
      </c>
      <c r="C53" s="27" t="s">
        <v>175</v>
      </c>
      <c r="D53" s="104">
        <v>2025</v>
      </c>
      <c r="E53" s="27" t="s">
        <v>175</v>
      </c>
      <c r="F53" s="131">
        <v>8815.2000000000007</v>
      </c>
      <c r="G53" s="105">
        <v>0</v>
      </c>
      <c r="H53" s="105">
        <f t="shared" si="0"/>
        <v>8815.2000000000007</v>
      </c>
      <c r="I53" s="112">
        <v>9167.7999999999993</v>
      </c>
      <c r="J53" s="105">
        <v>0</v>
      </c>
      <c r="K53" s="105">
        <f t="shared" si="1"/>
        <v>9167.7999999999993</v>
      </c>
      <c r="L53" s="137">
        <v>15000</v>
      </c>
      <c r="M53" s="105">
        <v>0</v>
      </c>
      <c r="N53" s="105">
        <f t="shared" si="2"/>
        <v>15000</v>
      </c>
      <c r="O53" s="105">
        <f t="shared" si="3"/>
        <v>32983</v>
      </c>
      <c r="P53" s="358" t="s">
        <v>180</v>
      </c>
      <c r="Q53" s="359"/>
      <c r="R53" s="129"/>
      <c r="S53" s="129"/>
      <c r="T53" s="101"/>
    </row>
    <row r="54" spans="1:20" ht="30">
      <c r="A54" s="113">
        <v>40</v>
      </c>
      <c r="B54" s="146" t="s">
        <v>196</v>
      </c>
      <c r="C54" s="27" t="s">
        <v>175</v>
      </c>
      <c r="D54" s="110">
        <v>2023</v>
      </c>
      <c r="E54" s="27" t="s">
        <v>175</v>
      </c>
      <c r="F54" s="131">
        <v>3000</v>
      </c>
      <c r="G54" s="105">
        <v>0</v>
      </c>
      <c r="H54" s="105">
        <f t="shared" si="0"/>
        <v>3000</v>
      </c>
      <c r="I54" s="112">
        <v>0</v>
      </c>
      <c r="J54" s="105">
        <v>0</v>
      </c>
      <c r="K54" s="105">
        <f t="shared" si="1"/>
        <v>0</v>
      </c>
      <c r="L54" s="137">
        <v>0</v>
      </c>
      <c r="M54" s="105">
        <v>0</v>
      </c>
      <c r="N54" s="105">
        <f t="shared" si="2"/>
        <v>0</v>
      </c>
      <c r="O54" s="105">
        <f t="shared" si="3"/>
        <v>3000</v>
      </c>
      <c r="P54" s="358" t="s">
        <v>180</v>
      </c>
      <c r="Q54" s="359"/>
      <c r="R54" s="129"/>
      <c r="S54" s="129"/>
      <c r="T54" s="101"/>
    </row>
    <row r="55" spans="1:20" ht="45">
      <c r="A55" s="113">
        <v>41</v>
      </c>
      <c r="B55" s="146" t="s">
        <v>197</v>
      </c>
      <c r="C55" s="27" t="s">
        <v>175</v>
      </c>
      <c r="D55" s="110">
        <v>2023</v>
      </c>
      <c r="E55" s="27" t="s">
        <v>175</v>
      </c>
      <c r="F55" s="131">
        <v>2000</v>
      </c>
      <c r="G55" s="105">
        <v>0</v>
      </c>
      <c r="H55" s="105">
        <f t="shared" si="0"/>
        <v>2000</v>
      </c>
      <c r="I55" s="112">
        <v>0</v>
      </c>
      <c r="J55" s="105">
        <v>0</v>
      </c>
      <c r="K55" s="105">
        <f t="shared" si="1"/>
        <v>0</v>
      </c>
      <c r="L55" s="137">
        <v>0</v>
      </c>
      <c r="M55" s="105">
        <v>0</v>
      </c>
      <c r="N55" s="105">
        <f t="shared" si="2"/>
        <v>0</v>
      </c>
      <c r="O55" s="105">
        <f t="shared" si="3"/>
        <v>2000</v>
      </c>
      <c r="P55" s="358" t="s">
        <v>180</v>
      </c>
      <c r="Q55" s="359"/>
      <c r="R55" s="129"/>
      <c r="S55" s="129"/>
      <c r="T55" s="101"/>
    </row>
    <row r="56" spans="1:20" ht="30">
      <c r="A56" s="113">
        <v>42</v>
      </c>
      <c r="B56" s="146" t="s">
        <v>198</v>
      </c>
      <c r="C56" s="27" t="s">
        <v>175</v>
      </c>
      <c r="D56" s="104">
        <v>2023</v>
      </c>
      <c r="E56" s="27" t="s">
        <v>175</v>
      </c>
      <c r="F56" s="131">
        <v>5000</v>
      </c>
      <c r="G56" s="105">
        <v>0</v>
      </c>
      <c r="H56" s="105">
        <f t="shared" si="0"/>
        <v>5000</v>
      </c>
      <c r="I56" s="112">
        <v>0</v>
      </c>
      <c r="J56" s="105">
        <v>0</v>
      </c>
      <c r="K56" s="105">
        <f t="shared" si="1"/>
        <v>0</v>
      </c>
      <c r="L56" s="137">
        <v>0</v>
      </c>
      <c r="M56" s="105">
        <v>0</v>
      </c>
      <c r="N56" s="105">
        <f t="shared" si="2"/>
        <v>0</v>
      </c>
      <c r="O56" s="105">
        <f t="shared" si="3"/>
        <v>5000</v>
      </c>
      <c r="P56" s="358" t="s">
        <v>180</v>
      </c>
      <c r="Q56" s="359"/>
      <c r="R56" s="129"/>
      <c r="S56" s="129"/>
      <c r="T56" s="101"/>
    </row>
    <row r="57" spans="1:20" ht="30">
      <c r="A57" s="113">
        <v>43</v>
      </c>
      <c r="B57" s="146" t="s">
        <v>199</v>
      </c>
      <c r="C57" s="27" t="s">
        <v>175</v>
      </c>
      <c r="D57" s="104">
        <v>2023</v>
      </c>
      <c r="E57" s="27" t="s">
        <v>175</v>
      </c>
      <c r="F57" s="131">
        <v>3000</v>
      </c>
      <c r="G57" s="105">
        <v>0</v>
      </c>
      <c r="H57" s="105">
        <f t="shared" si="0"/>
        <v>3000</v>
      </c>
      <c r="I57" s="112">
        <v>0</v>
      </c>
      <c r="J57" s="105">
        <v>0</v>
      </c>
      <c r="K57" s="105">
        <f t="shared" si="1"/>
        <v>0</v>
      </c>
      <c r="L57" s="137">
        <v>0</v>
      </c>
      <c r="M57" s="105">
        <v>0</v>
      </c>
      <c r="N57" s="105">
        <f t="shared" si="2"/>
        <v>0</v>
      </c>
      <c r="O57" s="105">
        <f t="shared" si="3"/>
        <v>3000</v>
      </c>
      <c r="P57" s="358" t="s">
        <v>180</v>
      </c>
      <c r="Q57" s="359"/>
      <c r="R57" s="129"/>
      <c r="S57" s="129"/>
      <c r="T57" s="101"/>
    </row>
    <row r="58" spans="1:20" ht="60">
      <c r="A58" s="113">
        <v>44</v>
      </c>
      <c r="B58" s="146" t="s">
        <v>200</v>
      </c>
      <c r="C58" s="27" t="s">
        <v>175</v>
      </c>
      <c r="D58" s="104">
        <v>2022</v>
      </c>
      <c r="E58" s="27" t="s">
        <v>175</v>
      </c>
      <c r="F58" s="141">
        <v>0</v>
      </c>
      <c r="G58" s="105">
        <v>0</v>
      </c>
      <c r="H58" s="105">
        <f t="shared" si="0"/>
        <v>0</v>
      </c>
      <c r="I58" s="142">
        <v>1500</v>
      </c>
      <c r="J58" s="105">
        <v>0</v>
      </c>
      <c r="K58" s="105">
        <f t="shared" si="1"/>
        <v>1500</v>
      </c>
      <c r="L58" s="137">
        <v>0</v>
      </c>
      <c r="M58" s="105">
        <v>0</v>
      </c>
      <c r="N58" s="105">
        <f t="shared" si="2"/>
        <v>0</v>
      </c>
      <c r="O58" s="105">
        <f t="shared" si="3"/>
        <v>1500</v>
      </c>
      <c r="P58" s="358" t="s">
        <v>180</v>
      </c>
      <c r="Q58" s="359"/>
      <c r="R58" s="129"/>
      <c r="S58" s="129"/>
      <c r="T58" s="101"/>
    </row>
    <row r="59" spans="1:20" ht="60">
      <c r="A59" s="170">
        <v>44</v>
      </c>
      <c r="B59" s="170" t="s">
        <v>200</v>
      </c>
      <c r="C59" s="171" t="s">
        <v>175</v>
      </c>
      <c r="D59" s="172">
        <v>2022</v>
      </c>
      <c r="E59" s="171" t="s">
        <v>175</v>
      </c>
      <c r="F59" s="173">
        <v>1500</v>
      </c>
      <c r="G59" s="174">
        <v>0</v>
      </c>
      <c r="H59" s="174">
        <f t="shared" ref="H59" si="28">F59+G59</f>
        <v>1500</v>
      </c>
      <c r="I59" s="175">
        <v>0</v>
      </c>
      <c r="J59" s="174">
        <v>0</v>
      </c>
      <c r="K59" s="174">
        <f t="shared" ref="K59" si="29">I59+J59</f>
        <v>0</v>
      </c>
      <c r="L59" s="174">
        <v>0</v>
      </c>
      <c r="M59" s="174">
        <v>0</v>
      </c>
      <c r="N59" s="174">
        <f t="shared" ref="N59" si="30">L59+M59</f>
        <v>0</v>
      </c>
      <c r="O59" s="174">
        <f t="shared" ref="O59" si="31">H59+K59+N59</f>
        <v>1500</v>
      </c>
      <c r="P59" s="346" t="s">
        <v>180</v>
      </c>
      <c r="Q59" s="347"/>
      <c r="R59" s="108"/>
      <c r="S59" s="100"/>
      <c r="T59" s="101"/>
    </row>
    <row r="60" spans="1:20" ht="45">
      <c r="A60" s="147">
        <v>45</v>
      </c>
      <c r="B60" s="148" t="s">
        <v>201</v>
      </c>
      <c r="C60" s="149" t="s">
        <v>175</v>
      </c>
      <c r="D60" s="150">
        <v>2023</v>
      </c>
      <c r="E60" s="149" t="s">
        <v>175</v>
      </c>
      <c r="F60" s="141">
        <v>5500</v>
      </c>
      <c r="G60" s="122">
        <v>0</v>
      </c>
      <c r="H60" s="122">
        <f t="shared" si="0"/>
        <v>5500</v>
      </c>
      <c r="I60" s="142">
        <v>0</v>
      </c>
      <c r="J60" s="122">
        <v>0</v>
      </c>
      <c r="K60" s="122">
        <f t="shared" ref="K60:K66" si="32">J60+I60</f>
        <v>0</v>
      </c>
      <c r="L60" s="151">
        <v>0</v>
      </c>
      <c r="M60" s="122">
        <v>0</v>
      </c>
      <c r="N60" s="122">
        <f t="shared" ref="N60:N66" si="33">M60+L60</f>
        <v>0</v>
      </c>
      <c r="O60" s="122">
        <f t="shared" ref="O60:O66" si="34">N60+K60+H60</f>
        <v>5500</v>
      </c>
      <c r="P60" s="374" t="s">
        <v>180</v>
      </c>
      <c r="Q60" s="375"/>
      <c r="R60" s="129"/>
      <c r="S60" s="129"/>
      <c r="T60" s="101"/>
    </row>
    <row r="61" spans="1:20" ht="30">
      <c r="A61" s="147">
        <v>46</v>
      </c>
      <c r="B61" s="148" t="s">
        <v>202</v>
      </c>
      <c r="C61" s="149" t="s">
        <v>175</v>
      </c>
      <c r="D61" s="150">
        <v>2023</v>
      </c>
      <c r="E61" s="149" t="s">
        <v>175</v>
      </c>
      <c r="F61" s="141">
        <v>4000</v>
      </c>
      <c r="G61" s="122">
        <v>0</v>
      </c>
      <c r="H61" s="122">
        <f t="shared" si="0"/>
        <v>4000</v>
      </c>
      <c r="I61" s="142">
        <v>0</v>
      </c>
      <c r="J61" s="122">
        <v>0</v>
      </c>
      <c r="K61" s="122">
        <f t="shared" si="32"/>
        <v>0</v>
      </c>
      <c r="L61" s="151">
        <v>0</v>
      </c>
      <c r="M61" s="122">
        <v>0</v>
      </c>
      <c r="N61" s="122">
        <f t="shared" si="33"/>
        <v>0</v>
      </c>
      <c r="O61" s="122">
        <f t="shared" si="34"/>
        <v>4000</v>
      </c>
      <c r="P61" s="374" t="s">
        <v>180</v>
      </c>
      <c r="Q61" s="375"/>
      <c r="R61" s="129"/>
      <c r="S61" s="129"/>
      <c r="T61" s="101"/>
    </row>
    <row r="62" spans="1:20" ht="30">
      <c r="A62" s="147">
        <v>47</v>
      </c>
      <c r="B62" s="148" t="s">
        <v>203</v>
      </c>
      <c r="C62" s="149" t="s">
        <v>175</v>
      </c>
      <c r="D62" s="150">
        <v>2023</v>
      </c>
      <c r="E62" s="149" t="s">
        <v>175</v>
      </c>
      <c r="F62" s="141">
        <v>4000</v>
      </c>
      <c r="G62" s="122">
        <v>0</v>
      </c>
      <c r="H62" s="122">
        <f t="shared" si="0"/>
        <v>4000</v>
      </c>
      <c r="I62" s="142">
        <v>0</v>
      </c>
      <c r="J62" s="122">
        <v>0</v>
      </c>
      <c r="K62" s="122">
        <f t="shared" si="32"/>
        <v>0</v>
      </c>
      <c r="L62" s="151">
        <v>0</v>
      </c>
      <c r="M62" s="122">
        <v>0</v>
      </c>
      <c r="N62" s="122">
        <f t="shared" si="33"/>
        <v>0</v>
      </c>
      <c r="O62" s="122">
        <f t="shared" si="34"/>
        <v>4000</v>
      </c>
      <c r="P62" s="374" t="s">
        <v>180</v>
      </c>
      <c r="Q62" s="375"/>
      <c r="R62" s="129"/>
      <c r="S62" s="129"/>
      <c r="T62" s="101"/>
    </row>
    <row r="63" spans="1:20" ht="30">
      <c r="A63" s="147">
        <v>48</v>
      </c>
      <c r="B63" s="148" t="s">
        <v>204</v>
      </c>
      <c r="C63" s="149" t="s">
        <v>175</v>
      </c>
      <c r="D63" s="150">
        <v>2023</v>
      </c>
      <c r="E63" s="149" t="s">
        <v>175</v>
      </c>
      <c r="F63" s="141">
        <v>2000</v>
      </c>
      <c r="G63" s="122">
        <v>0</v>
      </c>
      <c r="H63" s="122">
        <f t="shared" si="0"/>
        <v>2000</v>
      </c>
      <c r="I63" s="142">
        <v>0</v>
      </c>
      <c r="J63" s="122">
        <v>0</v>
      </c>
      <c r="K63" s="122">
        <f t="shared" si="32"/>
        <v>0</v>
      </c>
      <c r="L63" s="151">
        <v>0</v>
      </c>
      <c r="M63" s="122">
        <v>0</v>
      </c>
      <c r="N63" s="122">
        <f t="shared" si="33"/>
        <v>0</v>
      </c>
      <c r="O63" s="122">
        <f t="shared" si="34"/>
        <v>2000</v>
      </c>
      <c r="P63" s="374" t="s">
        <v>180</v>
      </c>
      <c r="Q63" s="375"/>
      <c r="R63" s="129"/>
      <c r="S63" s="129"/>
      <c r="T63" s="101"/>
    </row>
    <row r="64" spans="1:20" ht="30">
      <c r="A64" s="147">
        <v>49</v>
      </c>
      <c r="B64" s="148" t="s">
        <v>205</v>
      </c>
      <c r="C64" s="149" t="s">
        <v>175</v>
      </c>
      <c r="D64" s="150">
        <v>2023</v>
      </c>
      <c r="E64" s="149" t="s">
        <v>175</v>
      </c>
      <c r="F64" s="141">
        <v>0</v>
      </c>
      <c r="G64" s="122">
        <v>0</v>
      </c>
      <c r="H64" s="122">
        <f t="shared" si="0"/>
        <v>0</v>
      </c>
      <c r="I64" s="142">
        <v>0</v>
      </c>
      <c r="J64" s="122">
        <v>0</v>
      </c>
      <c r="K64" s="122">
        <f t="shared" si="32"/>
        <v>0</v>
      </c>
      <c r="L64" s="151">
        <v>70000</v>
      </c>
      <c r="M64" s="122">
        <v>0</v>
      </c>
      <c r="N64" s="122">
        <f t="shared" si="33"/>
        <v>70000</v>
      </c>
      <c r="O64" s="122">
        <f t="shared" si="34"/>
        <v>70000</v>
      </c>
      <c r="P64" s="374" t="s">
        <v>180</v>
      </c>
      <c r="Q64" s="375"/>
      <c r="R64" s="129"/>
      <c r="S64" s="129"/>
      <c r="T64" s="101"/>
    </row>
    <row r="65" spans="1:20" ht="30">
      <c r="A65" s="147">
        <v>50</v>
      </c>
      <c r="B65" s="148" t="s">
        <v>206</v>
      </c>
      <c r="C65" s="149" t="s">
        <v>175</v>
      </c>
      <c r="D65" s="150">
        <v>2025</v>
      </c>
      <c r="E65" s="149" t="s">
        <v>175</v>
      </c>
      <c r="F65" s="141">
        <v>0</v>
      </c>
      <c r="G65" s="122">
        <v>0</v>
      </c>
      <c r="H65" s="122">
        <f t="shared" si="0"/>
        <v>0</v>
      </c>
      <c r="I65" s="142">
        <v>0</v>
      </c>
      <c r="J65" s="122">
        <v>0</v>
      </c>
      <c r="K65" s="122">
        <f t="shared" si="32"/>
        <v>0</v>
      </c>
      <c r="L65" s="151">
        <v>4000</v>
      </c>
      <c r="M65" s="122">
        <v>0</v>
      </c>
      <c r="N65" s="122">
        <f t="shared" si="33"/>
        <v>4000</v>
      </c>
      <c r="O65" s="122">
        <f t="shared" si="34"/>
        <v>4000</v>
      </c>
      <c r="P65" s="374" t="s">
        <v>180</v>
      </c>
      <c r="Q65" s="375"/>
      <c r="R65" s="129"/>
      <c r="S65" s="129"/>
      <c r="T65" s="101"/>
    </row>
    <row r="66" spans="1:20" ht="30">
      <c r="A66" s="147">
        <v>51</v>
      </c>
      <c r="B66" s="148" t="s">
        <v>207</v>
      </c>
      <c r="C66" s="149" t="s">
        <v>175</v>
      </c>
      <c r="D66" s="150">
        <v>2025</v>
      </c>
      <c r="E66" s="149" t="s">
        <v>175</v>
      </c>
      <c r="F66" s="141">
        <v>1000</v>
      </c>
      <c r="G66" s="122">
        <v>0</v>
      </c>
      <c r="H66" s="122">
        <f t="shared" si="0"/>
        <v>1000</v>
      </c>
      <c r="I66" s="142">
        <v>0</v>
      </c>
      <c r="J66" s="122">
        <v>0</v>
      </c>
      <c r="K66" s="122">
        <f t="shared" si="32"/>
        <v>0</v>
      </c>
      <c r="L66" s="151">
        <v>0</v>
      </c>
      <c r="M66" s="122">
        <v>0</v>
      </c>
      <c r="N66" s="122">
        <f t="shared" si="33"/>
        <v>0</v>
      </c>
      <c r="O66" s="122">
        <f t="shared" si="34"/>
        <v>1000</v>
      </c>
      <c r="P66" s="374" t="s">
        <v>180</v>
      </c>
      <c r="Q66" s="375"/>
      <c r="R66" s="129"/>
      <c r="S66" s="129"/>
      <c r="T66" s="101"/>
    </row>
    <row r="67" spans="1:20" ht="17">
      <c r="A67" s="134"/>
      <c r="B67" s="152" t="s">
        <v>208</v>
      </c>
      <c r="C67" s="152" t="s">
        <v>209</v>
      </c>
      <c r="D67" s="152" t="s">
        <v>209</v>
      </c>
      <c r="E67" s="153" t="s">
        <v>209</v>
      </c>
      <c r="F67" s="154">
        <f>F9+F10+F11+F12+F13+F14+F15+F16+F18+F20+F22+F23+F24+F26+F27+F28+F29+F30+F31+F32+F33+F34+F35+F36+F37+F38+F39+F40+F41+F43+F44+F45+F46+F47+F49+F50+F51+F52+F53+F54+F55+F56+F57+F58+F60+F61+F62+F63+F64+F65+F66</f>
        <v>231808.16000000003</v>
      </c>
      <c r="G67" s="154">
        <f t="shared" ref="G67:O67" si="35">G9+G10+G11+G12+G13+G14+G15+G16+G18+G20+G22+G23+G24+G26+G27+G28+G29+G30+G31+G32+G33+G34+G35+G36+G37+G38+G39+G40+G41+G43+G44+G45+G46+G47+G49+G50+G51+G52+G53+G54+G55+G56+G57+G58+G60+G61+G62+G63+G64+G65+G66</f>
        <v>119480.59999999999</v>
      </c>
      <c r="H67" s="154">
        <f t="shared" si="35"/>
        <v>351288.75999999995</v>
      </c>
      <c r="I67" s="154">
        <f t="shared" si="35"/>
        <v>250964.90999999997</v>
      </c>
      <c r="J67" s="154">
        <f t="shared" si="35"/>
        <v>123224</v>
      </c>
      <c r="K67" s="154">
        <f t="shared" si="35"/>
        <v>374188.91</v>
      </c>
      <c r="L67" s="154">
        <f t="shared" si="35"/>
        <v>232930</v>
      </c>
      <c r="M67" s="154">
        <f t="shared" si="35"/>
        <v>0</v>
      </c>
      <c r="N67" s="154">
        <f t="shared" si="35"/>
        <v>232930</v>
      </c>
      <c r="O67" s="154">
        <f t="shared" si="35"/>
        <v>958407.66999999993</v>
      </c>
      <c r="P67" s="376" t="s">
        <v>209</v>
      </c>
      <c r="Q67" s="377"/>
      <c r="R67" s="155"/>
      <c r="S67" s="156"/>
    </row>
    <row r="68" spans="1:20" s="181" customFormat="1" ht="17">
      <c r="A68" s="176"/>
      <c r="B68" s="176" t="s">
        <v>212</v>
      </c>
      <c r="C68" s="176" t="s">
        <v>209</v>
      </c>
      <c r="D68" s="176" t="s">
        <v>209</v>
      </c>
      <c r="E68" s="176" t="s">
        <v>209</v>
      </c>
      <c r="F68" s="177">
        <f>F9+F10+F11+F12+F13+F14+F15+F17+F19+F21+F22+F23+F25+F26+F27+F28+F29+F30+F31+F32+F33+F34+F35+F36+F37+F38+F39+F40+F42+F43+F44+F45+F46+F48+F49+F50+F51+F52+F53+F54+F55+F56+F57+F59</f>
        <v>276839.78000000003</v>
      </c>
      <c r="G68" s="177">
        <f t="shared" ref="G68:O68" si="36">G9+G10+G11+G12+G13+G14+G15+G17+G19+G21+G22+G23+G25+G26+G27+G28+G29+G30+G31+G32+G33+G34+G35+G36+G37+G38+G39+G40+G42+G43+G44+G45+G46+G48+G49+G50+G51+G52+G53+G54+G55+G56+G57+G59</f>
        <v>119480.59999999999</v>
      </c>
      <c r="H68" s="177">
        <f t="shared" si="36"/>
        <v>396320.38</v>
      </c>
      <c r="I68" s="177">
        <f t="shared" si="36"/>
        <v>235464.90999999997</v>
      </c>
      <c r="J68" s="177">
        <f t="shared" si="36"/>
        <v>123224</v>
      </c>
      <c r="K68" s="177">
        <f t="shared" si="36"/>
        <v>358688.91</v>
      </c>
      <c r="L68" s="177">
        <f t="shared" si="36"/>
        <v>158930</v>
      </c>
      <c r="M68" s="177">
        <f t="shared" si="36"/>
        <v>0</v>
      </c>
      <c r="N68" s="177">
        <f t="shared" si="36"/>
        <v>158930</v>
      </c>
      <c r="O68" s="177">
        <f t="shared" si="36"/>
        <v>913939.28999999992</v>
      </c>
      <c r="P68" s="344"/>
      <c r="Q68" s="345"/>
      <c r="R68" s="178"/>
      <c r="S68" s="179"/>
      <c r="T68" s="180"/>
    </row>
    <row r="69" spans="1:20" ht="26.25" customHeight="1">
      <c r="B69" s="158"/>
      <c r="H69" s="159"/>
      <c r="R69" s="155"/>
      <c r="S69" s="156"/>
    </row>
    <row r="70" spans="1:20" ht="67.5" customHeight="1">
      <c r="R70" s="155"/>
      <c r="S70" s="156"/>
    </row>
    <row r="71" spans="1:20" ht="24.75" customHeight="1">
      <c r="R71" s="155"/>
      <c r="S71" s="156"/>
    </row>
    <row r="72" spans="1:20" ht="66" customHeight="1">
      <c r="R72" s="155"/>
      <c r="S72" s="156"/>
    </row>
    <row r="73" spans="1:20" ht="67.5" customHeight="1">
      <c r="R73" s="155"/>
      <c r="S73" s="156"/>
    </row>
    <row r="74" spans="1:20" ht="35.25" customHeight="1">
      <c r="R74" s="160"/>
      <c r="S74" s="156"/>
    </row>
    <row r="75" spans="1:20" ht="43.5" customHeight="1">
      <c r="R75" s="160"/>
      <c r="S75" s="156"/>
    </row>
    <row r="76" spans="1:20" ht="40.5" customHeight="1">
      <c r="R76" s="155"/>
      <c r="S76" s="156"/>
    </row>
    <row r="77" spans="1:20" ht="49.5" customHeight="1">
      <c r="R77" s="155"/>
      <c r="S77" s="156"/>
    </row>
    <row r="78" spans="1:20" ht="34.5" customHeight="1">
      <c r="R78" s="102">
        <v>53</v>
      </c>
      <c r="S78" s="156" t="s">
        <v>210</v>
      </c>
      <c r="T78" s="101"/>
    </row>
    <row r="79" spans="1:20" ht="168.75" customHeight="1">
      <c r="R79" s="155"/>
      <c r="S79" s="156"/>
      <c r="T79" s="99"/>
    </row>
    <row r="80" spans="1:20" s="99" customFormat="1" ht="36" customHeight="1">
      <c r="A80" s="95"/>
      <c r="B80" s="96"/>
      <c r="C80" s="97"/>
      <c r="D80" s="97"/>
      <c r="E80" s="97"/>
      <c r="F80" s="97"/>
      <c r="G80" s="97"/>
      <c r="H80" s="97"/>
      <c r="I80" s="97"/>
      <c r="J80" s="97"/>
      <c r="K80" s="97"/>
      <c r="L80" s="98"/>
      <c r="M80" s="97"/>
      <c r="N80" s="98"/>
      <c r="O80" s="97"/>
      <c r="P80" s="97"/>
      <c r="Q80" s="97"/>
      <c r="R80" s="161">
        <v>53</v>
      </c>
      <c r="S80" s="162"/>
      <c r="T80" s="163" t="s">
        <v>211</v>
      </c>
    </row>
    <row r="81" spans="1:20" ht="224.25" customHeight="1">
      <c r="R81" s="155"/>
      <c r="S81" s="156"/>
    </row>
    <row r="82" spans="1:20" ht="33" customHeight="1">
      <c r="R82" s="155"/>
      <c r="S82" s="156"/>
    </row>
    <row r="83" spans="1:20" ht="82.5" customHeight="1">
      <c r="R83" s="155"/>
      <c r="S83" s="156"/>
    </row>
    <row r="84" spans="1:20" ht="33" customHeight="1">
      <c r="R84" s="164"/>
      <c r="S84" s="164"/>
    </row>
    <row r="85" spans="1:20" ht="117.75" customHeight="1">
      <c r="R85" s="164"/>
      <c r="S85" s="164"/>
    </row>
    <row r="86" spans="1:20" ht="34.5" customHeight="1">
      <c r="R86" s="165"/>
      <c r="S86" s="164"/>
    </row>
    <row r="87" spans="1:20" ht="138" customHeight="1">
      <c r="R87" s="165"/>
      <c r="S87" s="164"/>
    </row>
    <row r="88" spans="1:20" ht="96.75" customHeight="1">
      <c r="R88" s="165"/>
      <c r="S88" s="164"/>
      <c r="T88" s="157"/>
    </row>
    <row r="89" spans="1:20" s="157" customFormat="1" ht="51.75" customHeight="1">
      <c r="A89" s="95"/>
      <c r="B89" s="96"/>
      <c r="C89" s="97"/>
      <c r="D89" s="97"/>
      <c r="E89" s="97"/>
      <c r="F89" s="97"/>
      <c r="G89" s="97"/>
      <c r="H89" s="97"/>
      <c r="I89" s="97"/>
      <c r="J89" s="97"/>
      <c r="K89" s="97"/>
      <c r="L89" s="98"/>
      <c r="M89" s="97"/>
      <c r="N89" s="98"/>
      <c r="O89" s="97"/>
      <c r="P89" s="97"/>
      <c r="Q89" s="97"/>
      <c r="R89" s="166"/>
      <c r="S89" s="166"/>
      <c r="T89" s="97"/>
    </row>
    <row r="90" spans="1:20" ht="30.75" customHeight="1">
      <c r="R90" s="157"/>
      <c r="S90" s="157"/>
    </row>
    <row r="91" spans="1:20" ht="25.5" customHeight="1"/>
  </sheetData>
  <mergeCells count="85">
    <mergeCell ref="P65:Q65"/>
    <mergeCell ref="P66:Q66"/>
    <mergeCell ref="P67:Q67"/>
    <mergeCell ref="P58:Q58"/>
    <mergeCell ref="P60:Q60"/>
    <mergeCell ref="P61:Q61"/>
    <mergeCell ref="P62:Q62"/>
    <mergeCell ref="P63:Q63"/>
    <mergeCell ref="P64:Q64"/>
    <mergeCell ref="P57:Q57"/>
    <mergeCell ref="P45:Q45"/>
    <mergeCell ref="P46:Q46"/>
    <mergeCell ref="P47:Q47"/>
    <mergeCell ref="P49:Q49"/>
    <mergeCell ref="P50:Q50"/>
    <mergeCell ref="P51:Q51"/>
    <mergeCell ref="P52:Q52"/>
    <mergeCell ref="P53:Q53"/>
    <mergeCell ref="P54:Q54"/>
    <mergeCell ref="P55:Q55"/>
    <mergeCell ref="P56:Q56"/>
    <mergeCell ref="P44:Q44"/>
    <mergeCell ref="P32:Q32"/>
    <mergeCell ref="P33:Q33"/>
    <mergeCell ref="P34:Q34"/>
    <mergeCell ref="P35:Q35"/>
    <mergeCell ref="P36:Q36"/>
    <mergeCell ref="P37:Q37"/>
    <mergeCell ref="P42:Q42"/>
    <mergeCell ref="P38:Q38"/>
    <mergeCell ref="P39:Q39"/>
    <mergeCell ref="P40:R40"/>
    <mergeCell ref="P41:Q41"/>
    <mergeCell ref="P43:Q43"/>
    <mergeCell ref="P31:Q31"/>
    <mergeCell ref="P16:Q16"/>
    <mergeCell ref="P18:Q18"/>
    <mergeCell ref="P20:Q20"/>
    <mergeCell ref="P22:Q22"/>
    <mergeCell ref="P23:Q23"/>
    <mergeCell ref="P24:Q24"/>
    <mergeCell ref="P17:Q17"/>
    <mergeCell ref="P19:Q19"/>
    <mergeCell ref="P21:Q21"/>
    <mergeCell ref="P26:Q26"/>
    <mergeCell ref="P27:Q27"/>
    <mergeCell ref="P28:Q28"/>
    <mergeCell ref="P29:Q29"/>
    <mergeCell ref="P30:Q30"/>
    <mergeCell ref="P15:Q15"/>
    <mergeCell ref="K6:K7"/>
    <mergeCell ref="L6:L7"/>
    <mergeCell ref="M6:M7"/>
    <mergeCell ref="N6:N7"/>
    <mergeCell ref="A8:Q8"/>
    <mergeCell ref="P9:Q9"/>
    <mergeCell ref="O5:O7"/>
    <mergeCell ref="P5:Q7"/>
    <mergeCell ref="P10:Q10"/>
    <mergeCell ref="P11:Q11"/>
    <mergeCell ref="P12:Q12"/>
    <mergeCell ref="P13:Q13"/>
    <mergeCell ref="P14:Q14"/>
    <mergeCell ref="T5:T7"/>
    <mergeCell ref="F6:F7"/>
    <mergeCell ref="G6:G7"/>
    <mergeCell ref="H6:H7"/>
    <mergeCell ref="I6:I7"/>
    <mergeCell ref="J6:J7"/>
    <mergeCell ref="P68:Q68"/>
    <mergeCell ref="P25:Q25"/>
    <mergeCell ref="P48:Q48"/>
    <mergeCell ref="P59:Q59"/>
    <mergeCell ref="O1:Q3"/>
    <mergeCell ref="A4:S4"/>
    <mergeCell ref="A5:A7"/>
    <mergeCell ref="B5:B7"/>
    <mergeCell ref="C5:C7"/>
    <mergeCell ref="D5:D7"/>
    <mergeCell ref="E5:E7"/>
    <mergeCell ref="F5:H5"/>
    <mergeCell ref="I5:K5"/>
    <mergeCell ref="L5:N5"/>
    <mergeCell ref="R5:R7"/>
    <mergeCell ref="S5:S7"/>
  </mergeCells>
  <pageMargins left="0.35433070866141736" right="0.15748031496062992" top="0.98425196850393704" bottom="0.31496062992125984" header="0.31496062992125984" footer="0.31496062992125984"/>
  <pageSetup paperSize="9" scale="48" fitToHeight="5" orientation="landscape"/>
  <headerFooter alignWithMargins="0"/>
  <rowBreaks count="6" manualBreakCount="6">
    <brk id="17" max="17" man="1"/>
    <brk id="30" max="17" man="1"/>
    <brk id="40" max="17" man="1"/>
    <brk id="50" max="17" man="1"/>
    <brk id="82" max="18" man="1"/>
    <brk id="89" max="1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view="pageBreakPreview" zoomScaleNormal="60" zoomScaleSheetLayoutView="100" zoomScalePageLayoutView="60" workbookViewId="0">
      <pane ySplit="4" topLeftCell="A61" activePane="bottomLeft" state="frozen"/>
      <selection pane="bottomLeft" activeCell="C71" sqref="C71"/>
    </sheetView>
  </sheetViews>
  <sheetFormatPr baseColWidth="10" defaultColWidth="9.1640625" defaultRowHeight="16" outlineLevelRow="1" x14ac:dyDescent="0"/>
  <cols>
    <col min="1" max="1" width="4.6640625" style="95" customWidth="1"/>
    <col min="2" max="2" width="64.6640625" style="182" customWidth="1"/>
    <col min="3" max="3" width="15.5" style="183" customWidth="1"/>
    <col min="4" max="4" width="16.1640625" style="183" customWidth="1"/>
    <col min="5" max="5" width="15.83203125" style="183" customWidth="1"/>
    <col min="6" max="6" width="9.33203125" style="235" bestFit="1" customWidth="1"/>
    <col min="7" max="7" width="9.6640625" style="183" hidden="1" customWidth="1"/>
    <col min="8" max="8" width="30.83203125" style="183" hidden="1" customWidth="1"/>
    <col min="9" max="238" width="9.1640625" style="183"/>
    <col min="239" max="239" width="4.6640625" style="183" customWidth="1"/>
    <col min="240" max="240" width="36.5" style="183" customWidth="1"/>
    <col min="241" max="241" width="16.5" style="183" customWidth="1"/>
    <col min="242" max="242" width="10.83203125" style="183" customWidth="1"/>
    <col min="243" max="243" width="17.1640625" style="183" customWidth="1"/>
    <col min="244" max="244" width="15.5" style="183" customWidth="1"/>
    <col min="245" max="245" width="16.1640625" style="183" customWidth="1"/>
    <col min="246" max="246" width="15.83203125" style="183" customWidth="1"/>
    <col min="247" max="247" width="14.6640625" style="183" customWidth="1"/>
    <col min="248" max="248" width="16.1640625" style="183" customWidth="1"/>
    <col min="249" max="249" width="15" style="183" customWidth="1"/>
    <col min="250" max="250" width="14.83203125" style="183" customWidth="1"/>
    <col min="251" max="251" width="16.1640625" style="183" customWidth="1"/>
    <col min="252" max="252" width="16.6640625" style="183" customWidth="1"/>
    <col min="253" max="253" width="21.1640625" style="183" customWidth="1"/>
    <col min="254" max="254" width="10" style="183" customWidth="1"/>
    <col min="255" max="255" width="34" style="183" customWidth="1"/>
    <col min="256" max="257" width="0" style="183" hidden="1" customWidth="1"/>
    <col min="258" max="494" width="9.1640625" style="183"/>
    <col min="495" max="495" width="4.6640625" style="183" customWidth="1"/>
    <col min="496" max="496" width="36.5" style="183" customWidth="1"/>
    <col min="497" max="497" width="16.5" style="183" customWidth="1"/>
    <col min="498" max="498" width="10.83203125" style="183" customWidth="1"/>
    <col min="499" max="499" width="17.1640625" style="183" customWidth="1"/>
    <col min="500" max="500" width="15.5" style="183" customWidth="1"/>
    <col min="501" max="501" width="16.1640625" style="183" customWidth="1"/>
    <col min="502" max="502" width="15.83203125" style="183" customWidth="1"/>
    <col min="503" max="503" width="14.6640625" style="183" customWidth="1"/>
    <col min="504" max="504" width="16.1640625" style="183" customWidth="1"/>
    <col min="505" max="505" width="15" style="183" customWidth="1"/>
    <col min="506" max="506" width="14.83203125" style="183" customWidth="1"/>
    <col min="507" max="507" width="16.1640625" style="183" customWidth="1"/>
    <col min="508" max="508" width="16.6640625" style="183" customWidth="1"/>
    <col min="509" max="509" width="21.1640625" style="183" customWidth="1"/>
    <col min="510" max="510" width="10" style="183" customWidth="1"/>
    <col min="511" max="511" width="34" style="183" customWidth="1"/>
    <col min="512" max="513" width="0" style="183" hidden="1" customWidth="1"/>
    <col min="514" max="750" width="9.1640625" style="183"/>
    <col min="751" max="751" width="4.6640625" style="183" customWidth="1"/>
    <col min="752" max="752" width="36.5" style="183" customWidth="1"/>
    <col min="753" max="753" width="16.5" style="183" customWidth="1"/>
    <col min="754" max="754" width="10.83203125" style="183" customWidth="1"/>
    <col min="755" max="755" width="17.1640625" style="183" customWidth="1"/>
    <col min="756" max="756" width="15.5" style="183" customWidth="1"/>
    <col min="757" max="757" width="16.1640625" style="183" customWidth="1"/>
    <col min="758" max="758" width="15.83203125" style="183" customWidth="1"/>
    <col min="759" max="759" width="14.6640625" style="183" customWidth="1"/>
    <col min="760" max="760" width="16.1640625" style="183" customWidth="1"/>
    <col min="761" max="761" width="15" style="183" customWidth="1"/>
    <col min="762" max="762" width="14.83203125" style="183" customWidth="1"/>
    <col min="763" max="763" width="16.1640625" style="183" customWidth="1"/>
    <col min="764" max="764" width="16.6640625" style="183" customWidth="1"/>
    <col min="765" max="765" width="21.1640625" style="183" customWidth="1"/>
    <col min="766" max="766" width="10" style="183" customWidth="1"/>
    <col min="767" max="767" width="34" style="183" customWidth="1"/>
    <col min="768" max="769" width="0" style="183" hidden="1" customWidth="1"/>
    <col min="770" max="1006" width="9.1640625" style="183"/>
    <col min="1007" max="1007" width="4.6640625" style="183" customWidth="1"/>
    <col min="1008" max="1008" width="36.5" style="183" customWidth="1"/>
    <col min="1009" max="1009" width="16.5" style="183" customWidth="1"/>
    <col min="1010" max="1010" width="10.83203125" style="183" customWidth="1"/>
    <col min="1011" max="1011" width="17.1640625" style="183" customWidth="1"/>
    <col min="1012" max="1012" width="15.5" style="183" customWidth="1"/>
    <col min="1013" max="1013" width="16.1640625" style="183" customWidth="1"/>
    <col min="1014" max="1014" width="15.83203125" style="183" customWidth="1"/>
    <col min="1015" max="1015" width="14.6640625" style="183" customWidth="1"/>
    <col min="1016" max="1016" width="16.1640625" style="183" customWidth="1"/>
    <col min="1017" max="1017" width="15" style="183" customWidth="1"/>
    <col min="1018" max="1018" width="14.83203125" style="183" customWidth="1"/>
    <col min="1019" max="1019" width="16.1640625" style="183" customWidth="1"/>
    <col min="1020" max="1020" width="16.6640625" style="183" customWidth="1"/>
    <col min="1021" max="1021" width="21.1640625" style="183" customWidth="1"/>
    <col min="1022" max="1022" width="10" style="183" customWidth="1"/>
    <col min="1023" max="1023" width="34" style="183" customWidth="1"/>
    <col min="1024" max="1025" width="0" style="183" hidden="1" customWidth="1"/>
    <col min="1026" max="1262" width="9.1640625" style="183"/>
    <col min="1263" max="1263" width="4.6640625" style="183" customWidth="1"/>
    <col min="1264" max="1264" width="36.5" style="183" customWidth="1"/>
    <col min="1265" max="1265" width="16.5" style="183" customWidth="1"/>
    <col min="1266" max="1266" width="10.83203125" style="183" customWidth="1"/>
    <col min="1267" max="1267" width="17.1640625" style="183" customWidth="1"/>
    <col min="1268" max="1268" width="15.5" style="183" customWidth="1"/>
    <col min="1269" max="1269" width="16.1640625" style="183" customWidth="1"/>
    <col min="1270" max="1270" width="15.83203125" style="183" customWidth="1"/>
    <col min="1271" max="1271" width="14.6640625" style="183" customWidth="1"/>
    <col min="1272" max="1272" width="16.1640625" style="183" customWidth="1"/>
    <col min="1273" max="1273" width="15" style="183" customWidth="1"/>
    <col min="1274" max="1274" width="14.83203125" style="183" customWidth="1"/>
    <col min="1275" max="1275" width="16.1640625" style="183" customWidth="1"/>
    <col min="1276" max="1276" width="16.6640625" style="183" customWidth="1"/>
    <col min="1277" max="1277" width="21.1640625" style="183" customWidth="1"/>
    <col min="1278" max="1278" width="10" style="183" customWidth="1"/>
    <col min="1279" max="1279" width="34" style="183" customWidth="1"/>
    <col min="1280" max="1281" width="0" style="183" hidden="1" customWidth="1"/>
    <col min="1282" max="1518" width="9.1640625" style="183"/>
    <col min="1519" max="1519" width="4.6640625" style="183" customWidth="1"/>
    <col min="1520" max="1520" width="36.5" style="183" customWidth="1"/>
    <col min="1521" max="1521" width="16.5" style="183" customWidth="1"/>
    <col min="1522" max="1522" width="10.83203125" style="183" customWidth="1"/>
    <col min="1523" max="1523" width="17.1640625" style="183" customWidth="1"/>
    <col min="1524" max="1524" width="15.5" style="183" customWidth="1"/>
    <col min="1525" max="1525" width="16.1640625" style="183" customWidth="1"/>
    <col min="1526" max="1526" width="15.83203125" style="183" customWidth="1"/>
    <col min="1527" max="1527" width="14.6640625" style="183" customWidth="1"/>
    <col min="1528" max="1528" width="16.1640625" style="183" customWidth="1"/>
    <col min="1529" max="1529" width="15" style="183" customWidth="1"/>
    <col min="1530" max="1530" width="14.83203125" style="183" customWidth="1"/>
    <col min="1531" max="1531" width="16.1640625" style="183" customWidth="1"/>
    <col min="1532" max="1532" width="16.6640625" style="183" customWidth="1"/>
    <col min="1533" max="1533" width="21.1640625" style="183" customWidth="1"/>
    <col min="1534" max="1534" width="10" style="183" customWidth="1"/>
    <col min="1535" max="1535" width="34" style="183" customWidth="1"/>
    <col min="1536" max="1537" width="0" style="183" hidden="1" customWidth="1"/>
    <col min="1538" max="1774" width="9.1640625" style="183"/>
    <col min="1775" max="1775" width="4.6640625" style="183" customWidth="1"/>
    <col min="1776" max="1776" width="36.5" style="183" customWidth="1"/>
    <col min="1777" max="1777" width="16.5" style="183" customWidth="1"/>
    <col min="1778" max="1778" width="10.83203125" style="183" customWidth="1"/>
    <col min="1779" max="1779" width="17.1640625" style="183" customWidth="1"/>
    <col min="1780" max="1780" width="15.5" style="183" customWidth="1"/>
    <col min="1781" max="1781" width="16.1640625" style="183" customWidth="1"/>
    <col min="1782" max="1782" width="15.83203125" style="183" customWidth="1"/>
    <col min="1783" max="1783" width="14.6640625" style="183" customWidth="1"/>
    <col min="1784" max="1784" width="16.1640625" style="183" customWidth="1"/>
    <col min="1785" max="1785" width="15" style="183" customWidth="1"/>
    <col min="1786" max="1786" width="14.83203125" style="183" customWidth="1"/>
    <col min="1787" max="1787" width="16.1640625" style="183" customWidth="1"/>
    <col min="1788" max="1788" width="16.6640625" style="183" customWidth="1"/>
    <col min="1789" max="1789" width="21.1640625" style="183" customWidth="1"/>
    <col min="1790" max="1790" width="10" style="183" customWidth="1"/>
    <col min="1791" max="1791" width="34" style="183" customWidth="1"/>
    <col min="1792" max="1793" width="0" style="183" hidden="1" customWidth="1"/>
    <col min="1794" max="2030" width="9.1640625" style="183"/>
    <col min="2031" max="2031" width="4.6640625" style="183" customWidth="1"/>
    <col min="2032" max="2032" width="36.5" style="183" customWidth="1"/>
    <col min="2033" max="2033" width="16.5" style="183" customWidth="1"/>
    <col min="2034" max="2034" width="10.83203125" style="183" customWidth="1"/>
    <col min="2035" max="2035" width="17.1640625" style="183" customWidth="1"/>
    <col min="2036" max="2036" width="15.5" style="183" customWidth="1"/>
    <col min="2037" max="2037" width="16.1640625" style="183" customWidth="1"/>
    <col min="2038" max="2038" width="15.83203125" style="183" customWidth="1"/>
    <col min="2039" max="2039" width="14.6640625" style="183" customWidth="1"/>
    <col min="2040" max="2040" width="16.1640625" style="183" customWidth="1"/>
    <col min="2041" max="2041" width="15" style="183" customWidth="1"/>
    <col min="2042" max="2042" width="14.83203125" style="183" customWidth="1"/>
    <col min="2043" max="2043" width="16.1640625" style="183" customWidth="1"/>
    <col min="2044" max="2044" width="16.6640625" style="183" customWidth="1"/>
    <col min="2045" max="2045" width="21.1640625" style="183" customWidth="1"/>
    <col min="2046" max="2046" width="10" style="183" customWidth="1"/>
    <col min="2047" max="2047" width="34" style="183" customWidth="1"/>
    <col min="2048" max="2049" width="0" style="183" hidden="1" customWidth="1"/>
    <col min="2050" max="2286" width="9.1640625" style="183"/>
    <col min="2287" max="2287" width="4.6640625" style="183" customWidth="1"/>
    <col min="2288" max="2288" width="36.5" style="183" customWidth="1"/>
    <col min="2289" max="2289" width="16.5" style="183" customWidth="1"/>
    <col min="2290" max="2290" width="10.83203125" style="183" customWidth="1"/>
    <col min="2291" max="2291" width="17.1640625" style="183" customWidth="1"/>
    <col min="2292" max="2292" width="15.5" style="183" customWidth="1"/>
    <col min="2293" max="2293" width="16.1640625" style="183" customWidth="1"/>
    <col min="2294" max="2294" width="15.83203125" style="183" customWidth="1"/>
    <col min="2295" max="2295" width="14.6640625" style="183" customWidth="1"/>
    <col min="2296" max="2296" width="16.1640625" style="183" customWidth="1"/>
    <col min="2297" max="2297" width="15" style="183" customWidth="1"/>
    <col min="2298" max="2298" width="14.83203125" style="183" customWidth="1"/>
    <col min="2299" max="2299" width="16.1640625" style="183" customWidth="1"/>
    <col min="2300" max="2300" width="16.6640625" style="183" customWidth="1"/>
    <col min="2301" max="2301" width="21.1640625" style="183" customWidth="1"/>
    <col min="2302" max="2302" width="10" style="183" customWidth="1"/>
    <col min="2303" max="2303" width="34" style="183" customWidth="1"/>
    <col min="2304" max="2305" width="0" style="183" hidden="1" customWidth="1"/>
    <col min="2306" max="2542" width="9.1640625" style="183"/>
    <col min="2543" max="2543" width="4.6640625" style="183" customWidth="1"/>
    <col min="2544" max="2544" width="36.5" style="183" customWidth="1"/>
    <col min="2545" max="2545" width="16.5" style="183" customWidth="1"/>
    <col min="2546" max="2546" width="10.83203125" style="183" customWidth="1"/>
    <col min="2547" max="2547" width="17.1640625" style="183" customWidth="1"/>
    <col min="2548" max="2548" width="15.5" style="183" customWidth="1"/>
    <col min="2549" max="2549" width="16.1640625" style="183" customWidth="1"/>
    <col min="2550" max="2550" width="15.83203125" style="183" customWidth="1"/>
    <col min="2551" max="2551" width="14.6640625" style="183" customWidth="1"/>
    <col min="2552" max="2552" width="16.1640625" style="183" customWidth="1"/>
    <col min="2553" max="2553" width="15" style="183" customWidth="1"/>
    <col min="2554" max="2554" width="14.83203125" style="183" customWidth="1"/>
    <col min="2555" max="2555" width="16.1640625" style="183" customWidth="1"/>
    <col min="2556" max="2556" width="16.6640625" style="183" customWidth="1"/>
    <col min="2557" max="2557" width="21.1640625" style="183" customWidth="1"/>
    <col min="2558" max="2558" width="10" style="183" customWidth="1"/>
    <col min="2559" max="2559" width="34" style="183" customWidth="1"/>
    <col min="2560" max="2561" width="0" style="183" hidden="1" customWidth="1"/>
    <col min="2562" max="2798" width="9.1640625" style="183"/>
    <col min="2799" max="2799" width="4.6640625" style="183" customWidth="1"/>
    <col min="2800" max="2800" width="36.5" style="183" customWidth="1"/>
    <col min="2801" max="2801" width="16.5" style="183" customWidth="1"/>
    <col min="2802" max="2802" width="10.83203125" style="183" customWidth="1"/>
    <col min="2803" max="2803" width="17.1640625" style="183" customWidth="1"/>
    <col min="2804" max="2804" width="15.5" style="183" customWidth="1"/>
    <col min="2805" max="2805" width="16.1640625" style="183" customWidth="1"/>
    <col min="2806" max="2806" width="15.83203125" style="183" customWidth="1"/>
    <col min="2807" max="2807" width="14.6640625" style="183" customWidth="1"/>
    <col min="2808" max="2808" width="16.1640625" style="183" customWidth="1"/>
    <col min="2809" max="2809" width="15" style="183" customWidth="1"/>
    <col min="2810" max="2810" width="14.83203125" style="183" customWidth="1"/>
    <col min="2811" max="2811" width="16.1640625" style="183" customWidth="1"/>
    <col min="2812" max="2812" width="16.6640625" style="183" customWidth="1"/>
    <col min="2813" max="2813" width="21.1640625" style="183" customWidth="1"/>
    <col min="2814" max="2814" width="10" style="183" customWidth="1"/>
    <col min="2815" max="2815" width="34" style="183" customWidth="1"/>
    <col min="2816" max="2817" width="0" style="183" hidden="1" customWidth="1"/>
    <col min="2818" max="3054" width="9.1640625" style="183"/>
    <col min="3055" max="3055" width="4.6640625" style="183" customWidth="1"/>
    <col min="3056" max="3056" width="36.5" style="183" customWidth="1"/>
    <col min="3057" max="3057" width="16.5" style="183" customWidth="1"/>
    <col min="3058" max="3058" width="10.83203125" style="183" customWidth="1"/>
    <col min="3059" max="3059" width="17.1640625" style="183" customWidth="1"/>
    <col min="3060" max="3060" width="15.5" style="183" customWidth="1"/>
    <col min="3061" max="3061" width="16.1640625" style="183" customWidth="1"/>
    <col min="3062" max="3062" width="15.83203125" style="183" customWidth="1"/>
    <col min="3063" max="3063" width="14.6640625" style="183" customWidth="1"/>
    <col min="3064" max="3064" width="16.1640625" style="183" customWidth="1"/>
    <col min="3065" max="3065" width="15" style="183" customWidth="1"/>
    <col min="3066" max="3066" width="14.83203125" style="183" customWidth="1"/>
    <col min="3067" max="3067" width="16.1640625" style="183" customWidth="1"/>
    <col min="3068" max="3068" width="16.6640625" style="183" customWidth="1"/>
    <col min="3069" max="3069" width="21.1640625" style="183" customWidth="1"/>
    <col min="3070" max="3070" width="10" style="183" customWidth="1"/>
    <col min="3071" max="3071" width="34" style="183" customWidth="1"/>
    <col min="3072" max="3073" width="0" style="183" hidden="1" customWidth="1"/>
    <col min="3074" max="3310" width="9.1640625" style="183"/>
    <col min="3311" max="3311" width="4.6640625" style="183" customWidth="1"/>
    <col min="3312" max="3312" width="36.5" style="183" customWidth="1"/>
    <col min="3313" max="3313" width="16.5" style="183" customWidth="1"/>
    <col min="3314" max="3314" width="10.83203125" style="183" customWidth="1"/>
    <col min="3315" max="3315" width="17.1640625" style="183" customWidth="1"/>
    <col min="3316" max="3316" width="15.5" style="183" customWidth="1"/>
    <col min="3317" max="3317" width="16.1640625" style="183" customWidth="1"/>
    <col min="3318" max="3318" width="15.83203125" style="183" customWidth="1"/>
    <col min="3319" max="3319" width="14.6640625" style="183" customWidth="1"/>
    <col min="3320" max="3320" width="16.1640625" style="183" customWidth="1"/>
    <col min="3321" max="3321" width="15" style="183" customWidth="1"/>
    <col min="3322" max="3322" width="14.83203125" style="183" customWidth="1"/>
    <col min="3323" max="3323" width="16.1640625" style="183" customWidth="1"/>
    <col min="3324" max="3324" width="16.6640625" style="183" customWidth="1"/>
    <col min="3325" max="3325" width="21.1640625" style="183" customWidth="1"/>
    <col min="3326" max="3326" width="10" style="183" customWidth="1"/>
    <col min="3327" max="3327" width="34" style="183" customWidth="1"/>
    <col min="3328" max="3329" width="0" style="183" hidden="1" customWidth="1"/>
    <col min="3330" max="3566" width="9.1640625" style="183"/>
    <col min="3567" max="3567" width="4.6640625" style="183" customWidth="1"/>
    <col min="3568" max="3568" width="36.5" style="183" customWidth="1"/>
    <col min="3569" max="3569" width="16.5" style="183" customWidth="1"/>
    <col min="3570" max="3570" width="10.83203125" style="183" customWidth="1"/>
    <col min="3571" max="3571" width="17.1640625" style="183" customWidth="1"/>
    <col min="3572" max="3572" width="15.5" style="183" customWidth="1"/>
    <col min="3573" max="3573" width="16.1640625" style="183" customWidth="1"/>
    <col min="3574" max="3574" width="15.83203125" style="183" customWidth="1"/>
    <col min="3575" max="3575" width="14.6640625" style="183" customWidth="1"/>
    <col min="3576" max="3576" width="16.1640625" style="183" customWidth="1"/>
    <col min="3577" max="3577" width="15" style="183" customWidth="1"/>
    <col min="3578" max="3578" width="14.83203125" style="183" customWidth="1"/>
    <col min="3579" max="3579" width="16.1640625" style="183" customWidth="1"/>
    <col min="3580" max="3580" width="16.6640625" style="183" customWidth="1"/>
    <col min="3581" max="3581" width="21.1640625" style="183" customWidth="1"/>
    <col min="3582" max="3582" width="10" style="183" customWidth="1"/>
    <col min="3583" max="3583" width="34" style="183" customWidth="1"/>
    <col min="3584" max="3585" width="0" style="183" hidden="1" customWidth="1"/>
    <col min="3586" max="3822" width="9.1640625" style="183"/>
    <col min="3823" max="3823" width="4.6640625" style="183" customWidth="1"/>
    <col min="3824" max="3824" width="36.5" style="183" customWidth="1"/>
    <col min="3825" max="3825" width="16.5" style="183" customWidth="1"/>
    <col min="3826" max="3826" width="10.83203125" style="183" customWidth="1"/>
    <col min="3827" max="3827" width="17.1640625" style="183" customWidth="1"/>
    <col min="3828" max="3828" width="15.5" style="183" customWidth="1"/>
    <col min="3829" max="3829" width="16.1640625" style="183" customWidth="1"/>
    <col min="3830" max="3830" width="15.83203125" style="183" customWidth="1"/>
    <col min="3831" max="3831" width="14.6640625" style="183" customWidth="1"/>
    <col min="3832" max="3832" width="16.1640625" style="183" customWidth="1"/>
    <col min="3833" max="3833" width="15" style="183" customWidth="1"/>
    <col min="3834" max="3834" width="14.83203125" style="183" customWidth="1"/>
    <col min="3835" max="3835" width="16.1640625" style="183" customWidth="1"/>
    <col min="3836" max="3836" width="16.6640625" style="183" customWidth="1"/>
    <col min="3837" max="3837" width="21.1640625" style="183" customWidth="1"/>
    <col min="3838" max="3838" width="10" style="183" customWidth="1"/>
    <col min="3839" max="3839" width="34" style="183" customWidth="1"/>
    <col min="3840" max="3841" width="0" style="183" hidden="1" customWidth="1"/>
    <col min="3842" max="4078" width="9.1640625" style="183"/>
    <col min="4079" max="4079" width="4.6640625" style="183" customWidth="1"/>
    <col min="4080" max="4080" width="36.5" style="183" customWidth="1"/>
    <col min="4081" max="4081" width="16.5" style="183" customWidth="1"/>
    <col min="4082" max="4082" width="10.83203125" style="183" customWidth="1"/>
    <col min="4083" max="4083" width="17.1640625" style="183" customWidth="1"/>
    <col min="4084" max="4084" width="15.5" style="183" customWidth="1"/>
    <col min="4085" max="4085" width="16.1640625" style="183" customWidth="1"/>
    <col min="4086" max="4086" width="15.83203125" style="183" customWidth="1"/>
    <col min="4087" max="4087" width="14.6640625" style="183" customWidth="1"/>
    <col min="4088" max="4088" width="16.1640625" style="183" customWidth="1"/>
    <col min="4089" max="4089" width="15" style="183" customWidth="1"/>
    <col min="4090" max="4090" width="14.83203125" style="183" customWidth="1"/>
    <col min="4091" max="4091" width="16.1640625" style="183" customWidth="1"/>
    <col min="4092" max="4092" width="16.6640625" style="183" customWidth="1"/>
    <col min="4093" max="4093" width="21.1640625" style="183" customWidth="1"/>
    <col min="4094" max="4094" width="10" style="183" customWidth="1"/>
    <col min="4095" max="4095" width="34" style="183" customWidth="1"/>
    <col min="4096" max="4097" width="0" style="183" hidden="1" customWidth="1"/>
    <col min="4098" max="4334" width="9.1640625" style="183"/>
    <col min="4335" max="4335" width="4.6640625" style="183" customWidth="1"/>
    <col min="4336" max="4336" width="36.5" style="183" customWidth="1"/>
    <col min="4337" max="4337" width="16.5" style="183" customWidth="1"/>
    <col min="4338" max="4338" width="10.83203125" style="183" customWidth="1"/>
    <col min="4339" max="4339" width="17.1640625" style="183" customWidth="1"/>
    <col min="4340" max="4340" width="15.5" style="183" customWidth="1"/>
    <col min="4341" max="4341" width="16.1640625" style="183" customWidth="1"/>
    <col min="4342" max="4342" width="15.83203125" style="183" customWidth="1"/>
    <col min="4343" max="4343" width="14.6640625" style="183" customWidth="1"/>
    <col min="4344" max="4344" width="16.1640625" style="183" customWidth="1"/>
    <col min="4345" max="4345" width="15" style="183" customWidth="1"/>
    <col min="4346" max="4346" width="14.83203125" style="183" customWidth="1"/>
    <col min="4347" max="4347" width="16.1640625" style="183" customWidth="1"/>
    <col min="4348" max="4348" width="16.6640625" style="183" customWidth="1"/>
    <col min="4349" max="4349" width="21.1640625" style="183" customWidth="1"/>
    <col min="4350" max="4350" width="10" style="183" customWidth="1"/>
    <col min="4351" max="4351" width="34" style="183" customWidth="1"/>
    <col min="4352" max="4353" width="0" style="183" hidden="1" customWidth="1"/>
    <col min="4354" max="4590" width="9.1640625" style="183"/>
    <col min="4591" max="4591" width="4.6640625" style="183" customWidth="1"/>
    <col min="4592" max="4592" width="36.5" style="183" customWidth="1"/>
    <col min="4593" max="4593" width="16.5" style="183" customWidth="1"/>
    <col min="4594" max="4594" width="10.83203125" style="183" customWidth="1"/>
    <col min="4595" max="4595" width="17.1640625" style="183" customWidth="1"/>
    <col min="4596" max="4596" width="15.5" style="183" customWidth="1"/>
    <col min="4597" max="4597" width="16.1640625" style="183" customWidth="1"/>
    <col min="4598" max="4598" width="15.83203125" style="183" customWidth="1"/>
    <col min="4599" max="4599" width="14.6640625" style="183" customWidth="1"/>
    <col min="4600" max="4600" width="16.1640625" style="183" customWidth="1"/>
    <col min="4601" max="4601" width="15" style="183" customWidth="1"/>
    <col min="4602" max="4602" width="14.83203125" style="183" customWidth="1"/>
    <col min="4603" max="4603" width="16.1640625" style="183" customWidth="1"/>
    <col min="4604" max="4604" width="16.6640625" style="183" customWidth="1"/>
    <col min="4605" max="4605" width="21.1640625" style="183" customWidth="1"/>
    <col min="4606" max="4606" width="10" style="183" customWidth="1"/>
    <col min="4607" max="4607" width="34" style="183" customWidth="1"/>
    <col min="4608" max="4609" width="0" style="183" hidden="1" customWidth="1"/>
    <col min="4610" max="4846" width="9.1640625" style="183"/>
    <col min="4847" max="4847" width="4.6640625" style="183" customWidth="1"/>
    <col min="4848" max="4848" width="36.5" style="183" customWidth="1"/>
    <col min="4849" max="4849" width="16.5" style="183" customWidth="1"/>
    <col min="4850" max="4850" width="10.83203125" style="183" customWidth="1"/>
    <col min="4851" max="4851" width="17.1640625" style="183" customWidth="1"/>
    <col min="4852" max="4852" width="15.5" style="183" customWidth="1"/>
    <col min="4853" max="4853" width="16.1640625" style="183" customWidth="1"/>
    <col min="4854" max="4854" width="15.83203125" style="183" customWidth="1"/>
    <col min="4855" max="4855" width="14.6640625" style="183" customWidth="1"/>
    <col min="4856" max="4856" width="16.1640625" style="183" customWidth="1"/>
    <col min="4857" max="4857" width="15" style="183" customWidth="1"/>
    <col min="4858" max="4858" width="14.83203125" style="183" customWidth="1"/>
    <col min="4859" max="4859" width="16.1640625" style="183" customWidth="1"/>
    <col min="4860" max="4860" width="16.6640625" style="183" customWidth="1"/>
    <col min="4861" max="4861" width="21.1640625" style="183" customWidth="1"/>
    <col min="4862" max="4862" width="10" style="183" customWidth="1"/>
    <col min="4863" max="4863" width="34" style="183" customWidth="1"/>
    <col min="4864" max="4865" width="0" style="183" hidden="1" customWidth="1"/>
    <col min="4866" max="5102" width="9.1640625" style="183"/>
    <col min="5103" max="5103" width="4.6640625" style="183" customWidth="1"/>
    <col min="5104" max="5104" width="36.5" style="183" customWidth="1"/>
    <col min="5105" max="5105" width="16.5" style="183" customWidth="1"/>
    <col min="5106" max="5106" width="10.83203125" style="183" customWidth="1"/>
    <col min="5107" max="5107" width="17.1640625" style="183" customWidth="1"/>
    <col min="5108" max="5108" width="15.5" style="183" customWidth="1"/>
    <col min="5109" max="5109" width="16.1640625" style="183" customWidth="1"/>
    <col min="5110" max="5110" width="15.83203125" style="183" customWidth="1"/>
    <col min="5111" max="5111" width="14.6640625" style="183" customWidth="1"/>
    <col min="5112" max="5112" width="16.1640625" style="183" customWidth="1"/>
    <col min="5113" max="5113" width="15" style="183" customWidth="1"/>
    <col min="5114" max="5114" width="14.83203125" style="183" customWidth="1"/>
    <col min="5115" max="5115" width="16.1640625" style="183" customWidth="1"/>
    <col min="5116" max="5116" width="16.6640625" style="183" customWidth="1"/>
    <col min="5117" max="5117" width="21.1640625" style="183" customWidth="1"/>
    <col min="5118" max="5118" width="10" style="183" customWidth="1"/>
    <col min="5119" max="5119" width="34" style="183" customWidth="1"/>
    <col min="5120" max="5121" width="0" style="183" hidden="1" customWidth="1"/>
    <col min="5122" max="5358" width="9.1640625" style="183"/>
    <col min="5359" max="5359" width="4.6640625" style="183" customWidth="1"/>
    <col min="5360" max="5360" width="36.5" style="183" customWidth="1"/>
    <col min="5361" max="5361" width="16.5" style="183" customWidth="1"/>
    <col min="5362" max="5362" width="10.83203125" style="183" customWidth="1"/>
    <col min="5363" max="5363" width="17.1640625" style="183" customWidth="1"/>
    <col min="5364" max="5364" width="15.5" style="183" customWidth="1"/>
    <col min="5365" max="5365" width="16.1640625" style="183" customWidth="1"/>
    <col min="5366" max="5366" width="15.83203125" style="183" customWidth="1"/>
    <col min="5367" max="5367" width="14.6640625" style="183" customWidth="1"/>
    <col min="5368" max="5368" width="16.1640625" style="183" customWidth="1"/>
    <col min="5369" max="5369" width="15" style="183" customWidth="1"/>
    <col min="5370" max="5370" width="14.83203125" style="183" customWidth="1"/>
    <col min="5371" max="5371" width="16.1640625" style="183" customWidth="1"/>
    <col min="5372" max="5372" width="16.6640625" style="183" customWidth="1"/>
    <col min="5373" max="5373" width="21.1640625" style="183" customWidth="1"/>
    <col min="5374" max="5374" width="10" style="183" customWidth="1"/>
    <col min="5375" max="5375" width="34" style="183" customWidth="1"/>
    <col min="5376" max="5377" width="0" style="183" hidden="1" customWidth="1"/>
    <col min="5378" max="5614" width="9.1640625" style="183"/>
    <col min="5615" max="5615" width="4.6640625" style="183" customWidth="1"/>
    <col min="5616" max="5616" width="36.5" style="183" customWidth="1"/>
    <col min="5617" max="5617" width="16.5" style="183" customWidth="1"/>
    <col min="5618" max="5618" width="10.83203125" style="183" customWidth="1"/>
    <col min="5619" max="5619" width="17.1640625" style="183" customWidth="1"/>
    <col min="5620" max="5620" width="15.5" style="183" customWidth="1"/>
    <col min="5621" max="5621" width="16.1640625" style="183" customWidth="1"/>
    <col min="5622" max="5622" width="15.83203125" style="183" customWidth="1"/>
    <col min="5623" max="5623" width="14.6640625" style="183" customWidth="1"/>
    <col min="5624" max="5624" width="16.1640625" style="183" customWidth="1"/>
    <col min="5625" max="5625" width="15" style="183" customWidth="1"/>
    <col min="5626" max="5626" width="14.83203125" style="183" customWidth="1"/>
    <col min="5627" max="5627" width="16.1640625" style="183" customWidth="1"/>
    <col min="5628" max="5628" width="16.6640625" style="183" customWidth="1"/>
    <col min="5629" max="5629" width="21.1640625" style="183" customWidth="1"/>
    <col min="5630" max="5630" width="10" style="183" customWidth="1"/>
    <col min="5631" max="5631" width="34" style="183" customWidth="1"/>
    <col min="5632" max="5633" width="0" style="183" hidden="1" customWidth="1"/>
    <col min="5634" max="5870" width="9.1640625" style="183"/>
    <col min="5871" max="5871" width="4.6640625" style="183" customWidth="1"/>
    <col min="5872" max="5872" width="36.5" style="183" customWidth="1"/>
    <col min="5873" max="5873" width="16.5" style="183" customWidth="1"/>
    <col min="5874" max="5874" width="10.83203125" style="183" customWidth="1"/>
    <col min="5875" max="5875" width="17.1640625" style="183" customWidth="1"/>
    <col min="5876" max="5876" width="15.5" style="183" customWidth="1"/>
    <col min="5877" max="5877" width="16.1640625" style="183" customWidth="1"/>
    <col min="5878" max="5878" width="15.83203125" style="183" customWidth="1"/>
    <col min="5879" max="5879" width="14.6640625" style="183" customWidth="1"/>
    <col min="5880" max="5880" width="16.1640625" style="183" customWidth="1"/>
    <col min="5881" max="5881" width="15" style="183" customWidth="1"/>
    <col min="5882" max="5882" width="14.83203125" style="183" customWidth="1"/>
    <col min="5883" max="5883" width="16.1640625" style="183" customWidth="1"/>
    <col min="5884" max="5884" width="16.6640625" style="183" customWidth="1"/>
    <col min="5885" max="5885" width="21.1640625" style="183" customWidth="1"/>
    <col min="5886" max="5886" width="10" style="183" customWidth="1"/>
    <col min="5887" max="5887" width="34" style="183" customWidth="1"/>
    <col min="5888" max="5889" width="0" style="183" hidden="1" customWidth="1"/>
    <col min="5890" max="6126" width="9.1640625" style="183"/>
    <col min="6127" max="6127" width="4.6640625" style="183" customWidth="1"/>
    <col min="6128" max="6128" width="36.5" style="183" customWidth="1"/>
    <col min="6129" max="6129" width="16.5" style="183" customWidth="1"/>
    <col min="6130" max="6130" width="10.83203125" style="183" customWidth="1"/>
    <col min="6131" max="6131" width="17.1640625" style="183" customWidth="1"/>
    <col min="6132" max="6132" width="15.5" style="183" customWidth="1"/>
    <col min="6133" max="6133" width="16.1640625" style="183" customWidth="1"/>
    <col min="6134" max="6134" width="15.83203125" style="183" customWidth="1"/>
    <col min="6135" max="6135" width="14.6640625" style="183" customWidth="1"/>
    <col min="6136" max="6136" width="16.1640625" style="183" customWidth="1"/>
    <col min="6137" max="6137" width="15" style="183" customWidth="1"/>
    <col min="6138" max="6138" width="14.83203125" style="183" customWidth="1"/>
    <col min="6139" max="6139" width="16.1640625" style="183" customWidth="1"/>
    <col min="6140" max="6140" width="16.6640625" style="183" customWidth="1"/>
    <col min="6141" max="6141" width="21.1640625" style="183" customWidth="1"/>
    <col min="6142" max="6142" width="10" style="183" customWidth="1"/>
    <col min="6143" max="6143" width="34" style="183" customWidth="1"/>
    <col min="6144" max="6145" width="0" style="183" hidden="1" customWidth="1"/>
    <col min="6146" max="6382" width="9.1640625" style="183"/>
    <col min="6383" max="6383" width="4.6640625" style="183" customWidth="1"/>
    <col min="6384" max="6384" width="36.5" style="183" customWidth="1"/>
    <col min="6385" max="6385" width="16.5" style="183" customWidth="1"/>
    <col min="6386" max="6386" width="10.83203125" style="183" customWidth="1"/>
    <col min="6387" max="6387" width="17.1640625" style="183" customWidth="1"/>
    <col min="6388" max="6388" width="15.5" style="183" customWidth="1"/>
    <col min="6389" max="6389" width="16.1640625" style="183" customWidth="1"/>
    <col min="6390" max="6390" width="15.83203125" style="183" customWidth="1"/>
    <col min="6391" max="6391" width="14.6640625" style="183" customWidth="1"/>
    <col min="6392" max="6392" width="16.1640625" style="183" customWidth="1"/>
    <col min="6393" max="6393" width="15" style="183" customWidth="1"/>
    <col min="6394" max="6394" width="14.83203125" style="183" customWidth="1"/>
    <col min="6395" max="6395" width="16.1640625" style="183" customWidth="1"/>
    <col min="6396" max="6396" width="16.6640625" style="183" customWidth="1"/>
    <col min="6397" max="6397" width="21.1640625" style="183" customWidth="1"/>
    <col min="6398" max="6398" width="10" style="183" customWidth="1"/>
    <col min="6399" max="6399" width="34" style="183" customWidth="1"/>
    <col min="6400" max="6401" width="0" style="183" hidden="1" customWidth="1"/>
    <col min="6402" max="6638" width="9.1640625" style="183"/>
    <col min="6639" max="6639" width="4.6640625" style="183" customWidth="1"/>
    <col min="6640" max="6640" width="36.5" style="183" customWidth="1"/>
    <col min="6641" max="6641" width="16.5" style="183" customWidth="1"/>
    <col min="6642" max="6642" width="10.83203125" style="183" customWidth="1"/>
    <col min="6643" max="6643" width="17.1640625" style="183" customWidth="1"/>
    <col min="6644" max="6644" width="15.5" style="183" customWidth="1"/>
    <col min="6645" max="6645" width="16.1640625" style="183" customWidth="1"/>
    <col min="6646" max="6646" width="15.83203125" style="183" customWidth="1"/>
    <col min="6647" max="6647" width="14.6640625" style="183" customWidth="1"/>
    <col min="6648" max="6648" width="16.1640625" style="183" customWidth="1"/>
    <col min="6649" max="6649" width="15" style="183" customWidth="1"/>
    <col min="6650" max="6650" width="14.83203125" style="183" customWidth="1"/>
    <col min="6651" max="6651" width="16.1640625" style="183" customWidth="1"/>
    <col min="6652" max="6652" width="16.6640625" style="183" customWidth="1"/>
    <col min="6653" max="6653" width="21.1640625" style="183" customWidth="1"/>
    <col min="6654" max="6654" width="10" style="183" customWidth="1"/>
    <col min="6655" max="6655" width="34" style="183" customWidth="1"/>
    <col min="6656" max="6657" width="0" style="183" hidden="1" customWidth="1"/>
    <col min="6658" max="6894" width="9.1640625" style="183"/>
    <col min="6895" max="6895" width="4.6640625" style="183" customWidth="1"/>
    <col min="6896" max="6896" width="36.5" style="183" customWidth="1"/>
    <col min="6897" max="6897" width="16.5" style="183" customWidth="1"/>
    <col min="6898" max="6898" width="10.83203125" style="183" customWidth="1"/>
    <col min="6899" max="6899" width="17.1640625" style="183" customWidth="1"/>
    <col min="6900" max="6900" width="15.5" style="183" customWidth="1"/>
    <col min="6901" max="6901" width="16.1640625" style="183" customWidth="1"/>
    <col min="6902" max="6902" width="15.83203125" style="183" customWidth="1"/>
    <col min="6903" max="6903" width="14.6640625" style="183" customWidth="1"/>
    <col min="6904" max="6904" width="16.1640625" style="183" customWidth="1"/>
    <col min="6905" max="6905" width="15" style="183" customWidth="1"/>
    <col min="6906" max="6906" width="14.83203125" style="183" customWidth="1"/>
    <col min="6907" max="6907" width="16.1640625" style="183" customWidth="1"/>
    <col min="6908" max="6908" width="16.6640625" style="183" customWidth="1"/>
    <col min="6909" max="6909" width="21.1640625" style="183" customWidth="1"/>
    <col min="6910" max="6910" width="10" style="183" customWidth="1"/>
    <col min="6911" max="6911" width="34" style="183" customWidth="1"/>
    <col min="6912" max="6913" width="0" style="183" hidden="1" customWidth="1"/>
    <col min="6914" max="7150" width="9.1640625" style="183"/>
    <col min="7151" max="7151" width="4.6640625" style="183" customWidth="1"/>
    <col min="7152" max="7152" width="36.5" style="183" customWidth="1"/>
    <col min="7153" max="7153" width="16.5" style="183" customWidth="1"/>
    <col min="7154" max="7154" width="10.83203125" style="183" customWidth="1"/>
    <col min="7155" max="7155" width="17.1640625" style="183" customWidth="1"/>
    <col min="7156" max="7156" width="15.5" style="183" customWidth="1"/>
    <col min="7157" max="7157" width="16.1640625" style="183" customWidth="1"/>
    <col min="7158" max="7158" width="15.83203125" style="183" customWidth="1"/>
    <col min="7159" max="7159" width="14.6640625" style="183" customWidth="1"/>
    <col min="7160" max="7160" width="16.1640625" style="183" customWidth="1"/>
    <col min="7161" max="7161" width="15" style="183" customWidth="1"/>
    <col min="7162" max="7162" width="14.83203125" style="183" customWidth="1"/>
    <col min="7163" max="7163" width="16.1640625" style="183" customWidth="1"/>
    <col min="7164" max="7164" width="16.6640625" style="183" customWidth="1"/>
    <col min="7165" max="7165" width="21.1640625" style="183" customWidth="1"/>
    <col min="7166" max="7166" width="10" style="183" customWidth="1"/>
    <col min="7167" max="7167" width="34" style="183" customWidth="1"/>
    <col min="7168" max="7169" width="0" style="183" hidden="1" customWidth="1"/>
    <col min="7170" max="7406" width="9.1640625" style="183"/>
    <col min="7407" max="7407" width="4.6640625" style="183" customWidth="1"/>
    <col min="7408" max="7408" width="36.5" style="183" customWidth="1"/>
    <col min="7409" max="7409" width="16.5" style="183" customWidth="1"/>
    <col min="7410" max="7410" width="10.83203125" style="183" customWidth="1"/>
    <col min="7411" max="7411" width="17.1640625" style="183" customWidth="1"/>
    <col min="7412" max="7412" width="15.5" style="183" customWidth="1"/>
    <col min="7413" max="7413" width="16.1640625" style="183" customWidth="1"/>
    <col min="7414" max="7414" width="15.83203125" style="183" customWidth="1"/>
    <col min="7415" max="7415" width="14.6640625" style="183" customWidth="1"/>
    <col min="7416" max="7416" width="16.1640625" style="183" customWidth="1"/>
    <col min="7417" max="7417" width="15" style="183" customWidth="1"/>
    <col min="7418" max="7418" width="14.83203125" style="183" customWidth="1"/>
    <col min="7419" max="7419" width="16.1640625" style="183" customWidth="1"/>
    <col min="7420" max="7420" width="16.6640625" style="183" customWidth="1"/>
    <col min="7421" max="7421" width="21.1640625" style="183" customWidth="1"/>
    <col min="7422" max="7422" width="10" style="183" customWidth="1"/>
    <col min="7423" max="7423" width="34" style="183" customWidth="1"/>
    <col min="7424" max="7425" width="0" style="183" hidden="1" customWidth="1"/>
    <col min="7426" max="7662" width="9.1640625" style="183"/>
    <col min="7663" max="7663" width="4.6640625" style="183" customWidth="1"/>
    <col min="7664" max="7664" width="36.5" style="183" customWidth="1"/>
    <col min="7665" max="7665" width="16.5" style="183" customWidth="1"/>
    <col min="7666" max="7666" width="10.83203125" style="183" customWidth="1"/>
    <col min="7667" max="7667" width="17.1640625" style="183" customWidth="1"/>
    <col min="7668" max="7668" width="15.5" style="183" customWidth="1"/>
    <col min="7669" max="7669" width="16.1640625" style="183" customWidth="1"/>
    <col min="7670" max="7670" width="15.83203125" style="183" customWidth="1"/>
    <col min="7671" max="7671" width="14.6640625" style="183" customWidth="1"/>
    <col min="7672" max="7672" width="16.1640625" style="183" customWidth="1"/>
    <col min="7673" max="7673" width="15" style="183" customWidth="1"/>
    <col min="7674" max="7674" width="14.83203125" style="183" customWidth="1"/>
    <col min="7675" max="7675" width="16.1640625" style="183" customWidth="1"/>
    <col min="7676" max="7676" width="16.6640625" style="183" customWidth="1"/>
    <col min="7677" max="7677" width="21.1640625" style="183" customWidth="1"/>
    <col min="7678" max="7678" width="10" style="183" customWidth="1"/>
    <col min="7679" max="7679" width="34" style="183" customWidth="1"/>
    <col min="7680" max="7681" width="0" style="183" hidden="1" customWidth="1"/>
    <col min="7682" max="7918" width="9.1640625" style="183"/>
    <col min="7919" max="7919" width="4.6640625" style="183" customWidth="1"/>
    <col min="7920" max="7920" width="36.5" style="183" customWidth="1"/>
    <col min="7921" max="7921" width="16.5" style="183" customWidth="1"/>
    <col min="7922" max="7922" width="10.83203125" style="183" customWidth="1"/>
    <col min="7923" max="7923" width="17.1640625" style="183" customWidth="1"/>
    <col min="7924" max="7924" width="15.5" style="183" customWidth="1"/>
    <col min="7925" max="7925" width="16.1640625" style="183" customWidth="1"/>
    <col min="7926" max="7926" width="15.83203125" style="183" customWidth="1"/>
    <col min="7927" max="7927" width="14.6640625" style="183" customWidth="1"/>
    <col min="7928" max="7928" width="16.1640625" style="183" customWidth="1"/>
    <col min="7929" max="7929" width="15" style="183" customWidth="1"/>
    <col min="7930" max="7930" width="14.83203125" style="183" customWidth="1"/>
    <col min="7931" max="7931" width="16.1640625" style="183" customWidth="1"/>
    <col min="7932" max="7932" width="16.6640625" style="183" customWidth="1"/>
    <col min="7933" max="7933" width="21.1640625" style="183" customWidth="1"/>
    <col min="7934" max="7934" width="10" style="183" customWidth="1"/>
    <col min="7935" max="7935" width="34" style="183" customWidth="1"/>
    <col min="7936" max="7937" width="0" style="183" hidden="1" customWidth="1"/>
    <col min="7938" max="8174" width="9.1640625" style="183"/>
    <col min="8175" max="8175" width="4.6640625" style="183" customWidth="1"/>
    <col min="8176" max="8176" width="36.5" style="183" customWidth="1"/>
    <col min="8177" max="8177" width="16.5" style="183" customWidth="1"/>
    <col min="8178" max="8178" width="10.83203125" style="183" customWidth="1"/>
    <col min="8179" max="8179" width="17.1640625" style="183" customWidth="1"/>
    <col min="8180" max="8180" width="15.5" style="183" customWidth="1"/>
    <col min="8181" max="8181" width="16.1640625" style="183" customWidth="1"/>
    <col min="8182" max="8182" width="15.83203125" style="183" customWidth="1"/>
    <col min="8183" max="8183" width="14.6640625" style="183" customWidth="1"/>
    <col min="8184" max="8184" width="16.1640625" style="183" customWidth="1"/>
    <col min="8185" max="8185" width="15" style="183" customWidth="1"/>
    <col min="8186" max="8186" width="14.83203125" style="183" customWidth="1"/>
    <col min="8187" max="8187" width="16.1640625" style="183" customWidth="1"/>
    <col min="8188" max="8188" width="16.6640625" style="183" customWidth="1"/>
    <col min="8189" max="8189" width="21.1640625" style="183" customWidth="1"/>
    <col min="8190" max="8190" width="10" style="183" customWidth="1"/>
    <col min="8191" max="8191" width="34" style="183" customWidth="1"/>
    <col min="8192" max="8193" width="0" style="183" hidden="1" customWidth="1"/>
    <col min="8194" max="8430" width="9.1640625" style="183"/>
    <col min="8431" max="8431" width="4.6640625" style="183" customWidth="1"/>
    <col min="8432" max="8432" width="36.5" style="183" customWidth="1"/>
    <col min="8433" max="8433" width="16.5" style="183" customWidth="1"/>
    <col min="8434" max="8434" width="10.83203125" style="183" customWidth="1"/>
    <col min="8435" max="8435" width="17.1640625" style="183" customWidth="1"/>
    <col min="8436" max="8436" width="15.5" style="183" customWidth="1"/>
    <col min="8437" max="8437" width="16.1640625" style="183" customWidth="1"/>
    <col min="8438" max="8438" width="15.83203125" style="183" customWidth="1"/>
    <col min="8439" max="8439" width="14.6640625" style="183" customWidth="1"/>
    <col min="8440" max="8440" width="16.1640625" style="183" customWidth="1"/>
    <col min="8441" max="8441" width="15" style="183" customWidth="1"/>
    <col min="8442" max="8442" width="14.83203125" style="183" customWidth="1"/>
    <col min="8443" max="8443" width="16.1640625" style="183" customWidth="1"/>
    <col min="8444" max="8444" width="16.6640625" style="183" customWidth="1"/>
    <col min="8445" max="8445" width="21.1640625" style="183" customWidth="1"/>
    <col min="8446" max="8446" width="10" style="183" customWidth="1"/>
    <col min="8447" max="8447" width="34" style="183" customWidth="1"/>
    <col min="8448" max="8449" width="0" style="183" hidden="1" customWidth="1"/>
    <col min="8450" max="8686" width="9.1640625" style="183"/>
    <col min="8687" max="8687" width="4.6640625" style="183" customWidth="1"/>
    <col min="8688" max="8688" width="36.5" style="183" customWidth="1"/>
    <col min="8689" max="8689" width="16.5" style="183" customWidth="1"/>
    <col min="8690" max="8690" width="10.83203125" style="183" customWidth="1"/>
    <col min="8691" max="8691" width="17.1640625" style="183" customWidth="1"/>
    <col min="8692" max="8692" width="15.5" style="183" customWidth="1"/>
    <col min="8693" max="8693" width="16.1640625" style="183" customWidth="1"/>
    <col min="8694" max="8694" width="15.83203125" style="183" customWidth="1"/>
    <col min="8695" max="8695" width="14.6640625" style="183" customWidth="1"/>
    <col min="8696" max="8696" width="16.1640625" style="183" customWidth="1"/>
    <col min="8697" max="8697" width="15" style="183" customWidth="1"/>
    <col min="8698" max="8698" width="14.83203125" style="183" customWidth="1"/>
    <col min="8699" max="8699" width="16.1640625" style="183" customWidth="1"/>
    <col min="8700" max="8700" width="16.6640625" style="183" customWidth="1"/>
    <col min="8701" max="8701" width="21.1640625" style="183" customWidth="1"/>
    <col min="8702" max="8702" width="10" style="183" customWidth="1"/>
    <col min="8703" max="8703" width="34" style="183" customWidth="1"/>
    <col min="8704" max="8705" width="0" style="183" hidden="1" customWidth="1"/>
    <col min="8706" max="8942" width="9.1640625" style="183"/>
    <col min="8943" max="8943" width="4.6640625" style="183" customWidth="1"/>
    <col min="8944" max="8944" width="36.5" style="183" customWidth="1"/>
    <col min="8945" max="8945" width="16.5" style="183" customWidth="1"/>
    <col min="8946" max="8946" width="10.83203125" style="183" customWidth="1"/>
    <col min="8947" max="8947" width="17.1640625" style="183" customWidth="1"/>
    <col min="8948" max="8948" width="15.5" style="183" customWidth="1"/>
    <col min="8949" max="8949" width="16.1640625" style="183" customWidth="1"/>
    <col min="8950" max="8950" width="15.83203125" style="183" customWidth="1"/>
    <col min="8951" max="8951" width="14.6640625" style="183" customWidth="1"/>
    <col min="8952" max="8952" width="16.1640625" style="183" customWidth="1"/>
    <col min="8953" max="8953" width="15" style="183" customWidth="1"/>
    <col min="8954" max="8954" width="14.83203125" style="183" customWidth="1"/>
    <col min="8955" max="8955" width="16.1640625" style="183" customWidth="1"/>
    <col min="8956" max="8956" width="16.6640625" style="183" customWidth="1"/>
    <col min="8957" max="8957" width="21.1640625" style="183" customWidth="1"/>
    <col min="8958" max="8958" width="10" style="183" customWidth="1"/>
    <col min="8959" max="8959" width="34" style="183" customWidth="1"/>
    <col min="8960" max="8961" width="0" style="183" hidden="1" customWidth="1"/>
    <col min="8962" max="9198" width="9.1640625" style="183"/>
    <col min="9199" max="9199" width="4.6640625" style="183" customWidth="1"/>
    <col min="9200" max="9200" width="36.5" style="183" customWidth="1"/>
    <col min="9201" max="9201" width="16.5" style="183" customWidth="1"/>
    <col min="9202" max="9202" width="10.83203125" style="183" customWidth="1"/>
    <col min="9203" max="9203" width="17.1640625" style="183" customWidth="1"/>
    <col min="9204" max="9204" width="15.5" style="183" customWidth="1"/>
    <col min="9205" max="9205" width="16.1640625" style="183" customWidth="1"/>
    <col min="9206" max="9206" width="15.83203125" style="183" customWidth="1"/>
    <col min="9207" max="9207" width="14.6640625" style="183" customWidth="1"/>
    <col min="9208" max="9208" width="16.1640625" style="183" customWidth="1"/>
    <col min="9209" max="9209" width="15" style="183" customWidth="1"/>
    <col min="9210" max="9210" width="14.83203125" style="183" customWidth="1"/>
    <col min="9211" max="9211" width="16.1640625" style="183" customWidth="1"/>
    <col min="9212" max="9212" width="16.6640625" style="183" customWidth="1"/>
    <col min="9213" max="9213" width="21.1640625" style="183" customWidth="1"/>
    <col min="9214" max="9214" width="10" style="183" customWidth="1"/>
    <col min="9215" max="9215" width="34" style="183" customWidth="1"/>
    <col min="9216" max="9217" width="0" style="183" hidden="1" customWidth="1"/>
    <col min="9218" max="9454" width="9.1640625" style="183"/>
    <col min="9455" max="9455" width="4.6640625" style="183" customWidth="1"/>
    <col min="9456" max="9456" width="36.5" style="183" customWidth="1"/>
    <col min="9457" max="9457" width="16.5" style="183" customWidth="1"/>
    <col min="9458" max="9458" width="10.83203125" style="183" customWidth="1"/>
    <col min="9459" max="9459" width="17.1640625" style="183" customWidth="1"/>
    <col min="9460" max="9460" width="15.5" style="183" customWidth="1"/>
    <col min="9461" max="9461" width="16.1640625" style="183" customWidth="1"/>
    <col min="9462" max="9462" width="15.83203125" style="183" customWidth="1"/>
    <col min="9463" max="9463" width="14.6640625" style="183" customWidth="1"/>
    <col min="9464" max="9464" width="16.1640625" style="183" customWidth="1"/>
    <col min="9465" max="9465" width="15" style="183" customWidth="1"/>
    <col min="9466" max="9466" width="14.83203125" style="183" customWidth="1"/>
    <col min="9467" max="9467" width="16.1640625" style="183" customWidth="1"/>
    <col min="9468" max="9468" width="16.6640625" style="183" customWidth="1"/>
    <col min="9469" max="9469" width="21.1640625" style="183" customWidth="1"/>
    <col min="9470" max="9470" width="10" style="183" customWidth="1"/>
    <col min="9471" max="9471" width="34" style="183" customWidth="1"/>
    <col min="9472" max="9473" width="0" style="183" hidden="1" customWidth="1"/>
    <col min="9474" max="9710" width="9.1640625" style="183"/>
    <col min="9711" max="9711" width="4.6640625" style="183" customWidth="1"/>
    <col min="9712" max="9712" width="36.5" style="183" customWidth="1"/>
    <col min="9713" max="9713" width="16.5" style="183" customWidth="1"/>
    <col min="9714" max="9714" width="10.83203125" style="183" customWidth="1"/>
    <col min="9715" max="9715" width="17.1640625" style="183" customWidth="1"/>
    <col min="9716" max="9716" width="15.5" style="183" customWidth="1"/>
    <col min="9717" max="9717" width="16.1640625" style="183" customWidth="1"/>
    <col min="9718" max="9718" width="15.83203125" style="183" customWidth="1"/>
    <col min="9719" max="9719" width="14.6640625" style="183" customWidth="1"/>
    <col min="9720" max="9720" width="16.1640625" style="183" customWidth="1"/>
    <col min="9721" max="9721" width="15" style="183" customWidth="1"/>
    <col min="9722" max="9722" width="14.83203125" style="183" customWidth="1"/>
    <col min="9723" max="9723" width="16.1640625" style="183" customWidth="1"/>
    <col min="9724" max="9724" width="16.6640625" style="183" customWidth="1"/>
    <col min="9725" max="9725" width="21.1640625" style="183" customWidth="1"/>
    <col min="9726" max="9726" width="10" style="183" customWidth="1"/>
    <col min="9727" max="9727" width="34" style="183" customWidth="1"/>
    <col min="9728" max="9729" width="0" style="183" hidden="1" customWidth="1"/>
    <col min="9730" max="9966" width="9.1640625" style="183"/>
    <col min="9967" max="9967" width="4.6640625" style="183" customWidth="1"/>
    <col min="9968" max="9968" width="36.5" style="183" customWidth="1"/>
    <col min="9969" max="9969" width="16.5" style="183" customWidth="1"/>
    <col min="9970" max="9970" width="10.83203125" style="183" customWidth="1"/>
    <col min="9971" max="9971" width="17.1640625" style="183" customWidth="1"/>
    <col min="9972" max="9972" width="15.5" style="183" customWidth="1"/>
    <col min="9973" max="9973" width="16.1640625" style="183" customWidth="1"/>
    <col min="9974" max="9974" width="15.83203125" style="183" customWidth="1"/>
    <col min="9975" max="9975" width="14.6640625" style="183" customWidth="1"/>
    <col min="9976" max="9976" width="16.1640625" style="183" customWidth="1"/>
    <col min="9977" max="9977" width="15" style="183" customWidth="1"/>
    <col min="9978" max="9978" width="14.83203125" style="183" customWidth="1"/>
    <col min="9979" max="9979" width="16.1640625" style="183" customWidth="1"/>
    <col min="9980" max="9980" width="16.6640625" style="183" customWidth="1"/>
    <col min="9981" max="9981" width="21.1640625" style="183" customWidth="1"/>
    <col min="9982" max="9982" width="10" style="183" customWidth="1"/>
    <col min="9983" max="9983" width="34" style="183" customWidth="1"/>
    <col min="9984" max="9985" width="0" style="183" hidden="1" customWidth="1"/>
    <col min="9986" max="10222" width="9.1640625" style="183"/>
    <col min="10223" max="10223" width="4.6640625" style="183" customWidth="1"/>
    <col min="10224" max="10224" width="36.5" style="183" customWidth="1"/>
    <col min="10225" max="10225" width="16.5" style="183" customWidth="1"/>
    <col min="10226" max="10226" width="10.83203125" style="183" customWidth="1"/>
    <col min="10227" max="10227" width="17.1640625" style="183" customWidth="1"/>
    <col min="10228" max="10228" width="15.5" style="183" customWidth="1"/>
    <col min="10229" max="10229" width="16.1640625" style="183" customWidth="1"/>
    <col min="10230" max="10230" width="15.83203125" style="183" customWidth="1"/>
    <col min="10231" max="10231" width="14.6640625" style="183" customWidth="1"/>
    <col min="10232" max="10232" width="16.1640625" style="183" customWidth="1"/>
    <col min="10233" max="10233" width="15" style="183" customWidth="1"/>
    <col min="10234" max="10234" width="14.83203125" style="183" customWidth="1"/>
    <col min="10235" max="10235" width="16.1640625" style="183" customWidth="1"/>
    <col min="10236" max="10236" width="16.6640625" style="183" customWidth="1"/>
    <col min="10237" max="10237" width="21.1640625" style="183" customWidth="1"/>
    <col min="10238" max="10238" width="10" style="183" customWidth="1"/>
    <col min="10239" max="10239" width="34" style="183" customWidth="1"/>
    <col min="10240" max="10241" width="0" style="183" hidden="1" customWidth="1"/>
    <col min="10242" max="10478" width="9.1640625" style="183"/>
    <col min="10479" max="10479" width="4.6640625" style="183" customWidth="1"/>
    <col min="10480" max="10480" width="36.5" style="183" customWidth="1"/>
    <col min="10481" max="10481" width="16.5" style="183" customWidth="1"/>
    <col min="10482" max="10482" width="10.83203125" style="183" customWidth="1"/>
    <col min="10483" max="10483" width="17.1640625" style="183" customWidth="1"/>
    <col min="10484" max="10484" width="15.5" style="183" customWidth="1"/>
    <col min="10485" max="10485" width="16.1640625" style="183" customWidth="1"/>
    <col min="10486" max="10486" width="15.83203125" style="183" customWidth="1"/>
    <col min="10487" max="10487" width="14.6640625" style="183" customWidth="1"/>
    <col min="10488" max="10488" width="16.1640625" style="183" customWidth="1"/>
    <col min="10489" max="10489" width="15" style="183" customWidth="1"/>
    <col min="10490" max="10490" width="14.83203125" style="183" customWidth="1"/>
    <col min="10491" max="10491" width="16.1640625" style="183" customWidth="1"/>
    <col min="10492" max="10492" width="16.6640625" style="183" customWidth="1"/>
    <col min="10493" max="10493" width="21.1640625" style="183" customWidth="1"/>
    <col min="10494" max="10494" width="10" style="183" customWidth="1"/>
    <col min="10495" max="10495" width="34" style="183" customWidth="1"/>
    <col min="10496" max="10497" width="0" style="183" hidden="1" customWidth="1"/>
    <col min="10498" max="10734" width="9.1640625" style="183"/>
    <col min="10735" max="10735" width="4.6640625" style="183" customWidth="1"/>
    <col min="10736" max="10736" width="36.5" style="183" customWidth="1"/>
    <col min="10737" max="10737" width="16.5" style="183" customWidth="1"/>
    <col min="10738" max="10738" width="10.83203125" style="183" customWidth="1"/>
    <col min="10739" max="10739" width="17.1640625" style="183" customWidth="1"/>
    <col min="10740" max="10740" width="15.5" style="183" customWidth="1"/>
    <col min="10741" max="10741" width="16.1640625" style="183" customWidth="1"/>
    <col min="10742" max="10742" width="15.83203125" style="183" customWidth="1"/>
    <col min="10743" max="10743" width="14.6640625" style="183" customWidth="1"/>
    <col min="10744" max="10744" width="16.1640625" style="183" customWidth="1"/>
    <col min="10745" max="10745" width="15" style="183" customWidth="1"/>
    <col min="10746" max="10746" width="14.83203125" style="183" customWidth="1"/>
    <col min="10747" max="10747" width="16.1640625" style="183" customWidth="1"/>
    <col min="10748" max="10748" width="16.6640625" style="183" customWidth="1"/>
    <col min="10749" max="10749" width="21.1640625" style="183" customWidth="1"/>
    <col min="10750" max="10750" width="10" style="183" customWidth="1"/>
    <col min="10751" max="10751" width="34" style="183" customWidth="1"/>
    <col min="10752" max="10753" width="0" style="183" hidden="1" customWidth="1"/>
    <col min="10754" max="10990" width="9.1640625" style="183"/>
    <col min="10991" max="10991" width="4.6640625" style="183" customWidth="1"/>
    <col min="10992" max="10992" width="36.5" style="183" customWidth="1"/>
    <col min="10993" max="10993" width="16.5" style="183" customWidth="1"/>
    <col min="10994" max="10994" width="10.83203125" style="183" customWidth="1"/>
    <col min="10995" max="10995" width="17.1640625" style="183" customWidth="1"/>
    <col min="10996" max="10996" width="15.5" style="183" customWidth="1"/>
    <col min="10997" max="10997" width="16.1640625" style="183" customWidth="1"/>
    <col min="10998" max="10998" width="15.83203125" style="183" customWidth="1"/>
    <col min="10999" max="10999" width="14.6640625" style="183" customWidth="1"/>
    <col min="11000" max="11000" width="16.1640625" style="183" customWidth="1"/>
    <col min="11001" max="11001" width="15" style="183" customWidth="1"/>
    <col min="11002" max="11002" width="14.83203125" style="183" customWidth="1"/>
    <col min="11003" max="11003" width="16.1640625" style="183" customWidth="1"/>
    <col min="11004" max="11004" width="16.6640625" style="183" customWidth="1"/>
    <col min="11005" max="11005" width="21.1640625" style="183" customWidth="1"/>
    <col min="11006" max="11006" width="10" style="183" customWidth="1"/>
    <col min="11007" max="11007" width="34" style="183" customWidth="1"/>
    <col min="11008" max="11009" width="0" style="183" hidden="1" customWidth="1"/>
    <col min="11010" max="11246" width="9.1640625" style="183"/>
    <col min="11247" max="11247" width="4.6640625" style="183" customWidth="1"/>
    <col min="11248" max="11248" width="36.5" style="183" customWidth="1"/>
    <col min="11249" max="11249" width="16.5" style="183" customWidth="1"/>
    <col min="11250" max="11250" width="10.83203125" style="183" customWidth="1"/>
    <col min="11251" max="11251" width="17.1640625" style="183" customWidth="1"/>
    <col min="11252" max="11252" width="15.5" style="183" customWidth="1"/>
    <col min="11253" max="11253" width="16.1640625" style="183" customWidth="1"/>
    <col min="11254" max="11254" width="15.83203125" style="183" customWidth="1"/>
    <col min="11255" max="11255" width="14.6640625" style="183" customWidth="1"/>
    <col min="11256" max="11256" width="16.1640625" style="183" customWidth="1"/>
    <col min="11257" max="11257" width="15" style="183" customWidth="1"/>
    <col min="11258" max="11258" width="14.83203125" style="183" customWidth="1"/>
    <col min="11259" max="11259" width="16.1640625" style="183" customWidth="1"/>
    <col min="11260" max="11260" width="16.6640625" style="183" customWidth="1"/>
    <col min="11261" max="11261" width="21.1640625" style="183" customWidth="1"/>
    <col min="11262" max="11262" width="10" style="183" customWidth="1"/>
    <col min="11263" max="11263" width="34" style="183" customWidth="1"/>
    <col min="11264" max="11265" width="0" style="183" hidden="1" customWidth="1"/>
    <col min="11266" max="11502" width="9.1640625" style="183"/>
    <col min="11503" max="11503" width="4.6640625" style="183" customWidth="1"/>
    <col min="11504" max="11504" width="36.5" style="183" customWidth="1"/>
    <col min="11505" max="11505" width="16.5" style="183" customWidth="1"/>
    <col min="11506" max="11506" width="10.83203125" style="183" customWidth="1"/>
    <col min="11507" max="11507" width="17.1640625" style="183" customWidth="1"/>
    <col min="11508" max="11508" width="15.5" style="183" customWidth="1"/>
    <col min="11509" max="11509" width="16.1640625" style="183" customWidth="1"/>
    <col min="11510" max="11510" width="15.83203125" style="183" customWidth="1"/>
    <col min="11511" max="11511" width="14.6640625" style="183" customWidth="1"/>
    <col min="11512" max="11512" width="16.1640625" style="183" customWidth="1"/>
    <col min="11513" max="11513" width="15" style="183" customWidth="1"/>
    <col min="11514" max="11514" width="14.83203125" style="183" customWidth="1"/>
    <col min="11515" max="11515" width="16.1640625" style="183" customWidth="1"/>
    <col min="11516" max="11516" width="16.6640625" style="183" customWidth="1"/>
    <col min="11517" max="11517" width="21.1640625" style="183" customWidth="1"/>
    <col min="11518" max="11518" width="10" style="183" customWidth="1"/>
    <col min="11519" max="11519" width="34" style="183" customWidth="1"/>
    <col min="11520" max="11521" width="0" style="183" hidden="1" customWidth="1"/>
    <col min="11522" max="11758" width="9.1640625" style="183"/>
    <col min="11759" max="11759" width="4.6640625" style="183" customWidth="1"/>
    <col min="11760" max="11760" width="36.5" style="183" customWidth="1"/>
    <col min="11761" max="11761" width="16.5" style="183" customWidth="1"/>
    <col min="11762" max="11762" width="10.83203125" style="183" customWidth="1"/>
    <col min="11763" max="11763" width="17.1640625" style="183" customWidth="1"/>
    <col min="11764" max="11764" width="15.5" style="183" customWidth="1"/>
    <col min="11765" max="11765" width="16.1640625" style="183" customWidth="1"/>
    <col min="11766" max="11766" width="15.83203125" style="183" customWidth="1"/>
    <col min="11767" max="11767" width="14.6640625" style="183" customWidth="1"/>
    <col min="11768" max="11768" width="16.1640625" style="183" customWidth="1"/>
    <col min="11769" max="11769" width="15" style="183" customWidth="1"/>
    <col min="11770" max="11770" width="14.83203125" style="183" customWidth="1"/>
    <col min="11771" max="11771" width="16.1640625" style="183" customWidth="1"/>
    <col min="11772" max="11772" width="16.6640625" style="183" customWidth="1"/>
    <col min="11773" max="11773" width="21.1640625" style="183" customWidth="1"/>
    <col min="11774" max="11774" width="10" style="183" customWidth="1"/>
    <col min="11775" max="11775" width="34" style="183" customWidth="1"/>
    <col min="11776" max="11777" width="0" style="183" hidden="1" customWidth="1"/>
    <col min="11778" max="12014" width="9.1640625" style="183"/>
    <col min="12015" max="12015" width="4.6640625" style="183" customWidth="1"/>
    <col min="12016" max="12016" width="36.5" style="183" customWidth="1"/>
    <col min="12017" max="12017" width="16.5" style="183" customWidth="1"/>
    <col min="12018" max="12018" width="10.83203125" style="183" customWidth="1"/>
    <col min="12019" max="12019" width="17.1640625" style="183" customWidth="1"/>
    <col min="12020" max="12020" width="15.5" style="183" customWidth="1"/>
    <col min="12021" max="12021" width="16.1640625" style="183" customWidth="1"/>
    <col min="12022" max="12022" width="15.83203125" style="183" customWidth="1"/>
    <col min="12023" max="12023" width="14.6640625" style="183" customWidth="1"/>
    <col min="12024" max="12024" width="16.1640625" style="183" customWidth="1"/>
    <col min="12025" max="12025" width="15" style="183" customWidth="1"/>
    <col min="12026" max="12026" width="14.83203125" style="183" customWidth="1"/>
    <col min="12027" max="12027" width="16.1640625" style="183" customWidth="1"/>
    <col min="12028" max="12028" width="16.6640625" style="183" customWidth="1"/>
    <col min="12029" max="12029" width="21.1640625" style="183" customWidth="1"/>
    <col min="12030" max="12030" width="10" style="183" customWidth="1"/>
    <col min="12031" max="12031" width="34" style="183" customWidth="1"/>
    <col min="12032" max="12033" width="0" style="183" hidden="1" customWidth="1"/>
    <col min="12034" max="12270" width="9.1640625" style="183"/>
    <col min="12271" max="12271" width="4.6640625" style="183" customWidth="1"/>
    <col min="12272" max="12272" width="36.5" style="183" customWidth="1"/>
    <col min="12273" max="12273" width="16.5" style="183" customWidth="1"/>
    <col min="12274" max="12274" width="10.83203125" style="183" customWidth="1"/>
    <col min="12275" max="12275" width="17.1640625" style="183" customWidth="1"/>
    <col min="12276" max="12276" width="15.5" style="183" customWidth="1"/>
    <col min="12277" max="12277" width="16.1640625" style="183" customWidth="1"/>
    <col min="12278" max="12278" width="15.83203125" style="183" customWidth="1"/>
    <col min="12279" max="12279" width="14.6640625" style="183" customWidth="1"/>
    <col min="12280" max="12280" width="16.1640625" style="183" customWidth="1"/>
    <col min="12281" max="12281" width="15" style="183" customWidth="1"/>
    <col min="12282" max="12282" width="14.83203125" style="183" customWidth="1"/>
    <col min="12283" max="12283" width="16.1640625" style="183" customWidth="1"/>
    <col min="12284" max="12284" width="16.6640625" style="183" customWidth="1"/>
    <col min="12285" max="12285" width="21.1640625" style="183" customWidth="1"/>
    <col min="12286" max="12286" width="10" style="183" customWidth="1"/>
    <col min="12287" max="12287" width="34" style="183" customWidth="1"/>
    <col min="12288" max="12289" width="0" style="183" hidden="1" customWidth="1"/>
    <col min="12290" max="12526" width="9.1640625" style="183"/>
    <col min="12527" max="12527" width="4.6640625" style="183" customWidth="1"/>
    <col min="12528" max="12528" width="36.5" style="183" customWidth="1"/>
    <col min="12529" max="12529" width="16.5" style="183" customWidth="1"/>
    <col min="12530" max="12530" width="10.83203125" style="183" customWidth="1"/>
    <col min="12531" max="12531" width="17.1640625" style="183" customWidth="1"/>
    <col min="12532" max="12532" width="15.5" style="183" customWidth="1"/>
    <col min="12533" max="12533" width="16.1640625" style="183" customWidth="1"/>
    <col min="12534" max="12534" width="15.83203125" style="183" customWidth="1"/>
    <col min="12535" max="12535" width="14.6640625" style="183" customWidth="1"/>
    <col min="12536" max="12536" width="16.1640625" style="183" customWidth="1"/>
    <col min="12537" max="12537" width="15" style="183" customWidth="1"/>
    <col min="12538" max="12538" width="14.83203125" style="183" customWidth="1"/>
    <col min="12539" max="12539" width="16.1640625" style="183" customWidth="1"/>
    <col min="12540" max="12540" width="16.6640625" style="183" customWidth="1"/>
    <col min="12541" max="12541" width="21.1640625" style="183" customWidth="1"/>
    <col min="12542" max="12542" width="10" style="183" customWidth="1"/>
    <col min="12543" max="12543" width="34" style="183" customWidth="1"/>
    <col min="12544" max="12545" width="0" style="183" hidden="1" customWidth="1"/>
    <col min="12546" max="12782" width="9.1640625" style="183"/>
    <col min="12783" max="12783" width="4.6640625" style="183" customWidth="1"/>
    <col min="12784" max="12784" width="36.5" style="183" customWidth="1"/>
    <col min="12785" max="12785" width="16.5" style="183" customWidth="1"/>
    <col min="12786" max="12786" width="10.83203125" style="183" customWidth="1"/>
    <col min="12787" max="12787" width="17.1640625" style="183" customWidth="1"/>
    <col min="12788" max="12788" width="15.5" style="183" customWidth="1"/>
    <col min="12789" max="12789" width="16.1640625" style="183" customWidth="1"/>
    <col min="12790" max="12790" width="15.83203125" style="183" customWidth="1"/>
    <col min="12791" max="12791" width="14.6640625" style="183" customWidth="1"/>
    <col min="12792" max="12792" width="16.1640625" style="183" customWidth="1"/>
    <col min="12793" max="12793" width="15" style="183" customWidth="1"/>
    <col min="12794" max="12794" width="14.83203125" style="183" customWidth="1"/>
    <col min="12795" max="12795" width="16.1640625" style="183" customWidth="1"/>
    <col min="12796" max="12796" width="16.6640625" style="183" customWidth="1"/>
    <col min="12797" max="12797" width="21.1640625" style="183" customWidth="1"/>
    <col min="12798" max="12798" width="10" style="183" customWidth="1"/>
    <col min="12799" max="12799" width="34" style="183" customWidth="1"/>
    <col min="12800" max="12801" width="0" style="183" hidden="1" customWidth="1"/>
    <col min="12802" max="13038" width="9.1640625" style="183"/>
    <col min="13039" max="13039" width="4.6640625" style="183" customWidth="1"/>
    <col min="13040" max="13040" width="36.5" style="183" customWidth="1"/>
    <col min="13041" max="13041" width="16.5" style="183" customWidth="1"/>
    <col min="13042" max="13042" width="10.83203125" style="183" customWidth="1"/>
    <col min="13043" max="13043" width="17.1640625" style="183" customWidth="1"/>
    <col min="13044" max="13044" width="15.5" style="183" customWidth="1"/>
    <col min="13045" max="13045" width="16.1640625" style="183" customWidth="1"/>
    <col min="13046" max="13046" width="15.83203125" style="183" customWidth="1"/>
    <col min="13047" max="13047" width="14.6640625" style="183" customWidth="1"/>
    <col min="13048" max="13048" width="16.1640625" style="183" customWidth="1"/>
    <col min="13049" max="13049" width="15" style="183" customWidth="1"/>
    <col min="13050" max="13050" width="14.83203125" style="183" customWidth="1"/>
    <col min="13051" max="13051" width="16.1640625" style="183" customWidth="1"/>
    <col min="13052" max="13052" width="16.6640625" style="183" customWidth="1"/>
    <col min="13053" max="13053" width="21.1640625" style="183" customWidth="1"/>
    <col min="13054" max="13054" width="10" style="183" customWidth="1"/>
    <col min="13055" max="13055" width="34" style="183" customWidth="1"/>
    <col min="13056" max="13057" width="0" style="183" hidden="1" customWidth="1"/>
    <col min="13058" max="13294" width="9.1640625" style="183"/>
    <col min="13295" max="13295" width="4.6640625" style="183" customWidth="1"/>
    <col min="13296" max="13296" width="36.5" style="183" customWidth="1"/>
    <col min="13297" max="13297" width="16.5" style="183" customWidth="1"/>
    <col min="13298" max="13298" width="10.83203125" style="183" customWidth="1"/>
    <col min="13299" max="13299" width="17.1640625" style="183" customWidth="1"/>
    <col min="13300" max="13300" width="15.5" style="183" customWidth="1"/>
    <col min="13301" max="13301" width="16.1640625" style="183" customWidth="1"/>
    <col min="13302" max="13302" width="15.83203125" style="183" customWidth="1"/>
    <col min="13303" max="13303" width="14.6640625" style="183" customWidth="1"/>
    <col min="13304" max="13304" width="16.1640625" style="183" customWidth="1"/>
    <col min="13305" max="13305" width="15" style="183" customWidth="1"/>
    <col min="13306" max="13306" width="14.83203125" style="183" customWidth="1"/>
    <col min="13307" max="13307" width="16.1640625" style="183" customWidth="1"/>
    <col min="13308" max="13308" width="16.6640625" style="183" customWidth="1"/>
    <col min="13309" max="13309" width="21.1640625" style="183" customWidth="1"/>
    <col min="13310" max="13310" width="10" style="183" customWidth="1"/>
    <col min="13311" max="13311" width="34" style="183" customWidth="1"/>
    <col min="13312" max="13313" width="0" style="183" hidden="1" customWidth="1"/>
    <col min="13314" max="13550" width="9.1640625" style="183"/>
    <col min="13551" max="13551" width="4.6640625" style="183" customWidth="1"/>
    <col min="13552" max="13552" width="36.5" style="183" customWidth="1"/>
    <col min="13553" max="13553" width="16.5" style="183" customWidth="1"/>
    <col min="13554" max="13554" width="10.83203125" style="183" customWidth="1"/>
    <col min="13555" max="13555" width="17.1640625" style="183" customWidth="1"/>
    <col min="13556" max="13556" width="15.5" style="183" customWidth="1"/>
    <col min="13557" max="13557" width="16.1640625" style="183" customWidth="1"/>
    <col min="13558" max="13558" width="15.83203125" style="183" customWidth="1"/>
    <col min="13559" max="13559" width="14.6640625" style="183" customWidth="1"/>
    <col min="13560" max="13560" width="16.1640625" style="183" customWidth="1"/>
    <col min="13561" max="13561" width="15" style="183" customWidth="1"/>
    <col min="13562" max="13562" width="14.83203125" style="183" customWidth="1"/>
    <col min="13563" max="13563" width="16.1640625" style="183" customWidth="1"/>
    <col min="13564" max="13564" width="16.6640625" style="183" customWidth="1"/>
    <col min="13565" max="13565" width="21.1640625" style="183" customWidth="1"/>
    <col min="13566" max="13566" width="10" style="183" customWidth="1"/>
    <col min="13567" max="13567" width="34" style="183" customWidth="1"/>
    <col min="13568" max="13569" width="0" style="183" hidden="1" customWidth="1"/>
    <col min="13570" max="13806" width="9.1640625" style="183"/>
    <col min="13807" max="13807" width="4.6640625" style="183" customWidth="1"/>
    <col min="13808" max="13808" width="36.5" style="183" customWidth="1"/>
    <col min="13809" max="13809" width="16.5" style="183" customWidth="1"/>
    <col min="13810" max="13810" width="10.83203125" style="183" customWidth="1"/>
    <col min="13811" max="13811" width="17.1640625" style="183" customWidth="1"/>
    <col min="13812" max="13812" width="15.5" style="183" customWidth="1"/>
    <col min="13813" max="13813" width="16.1640625" style="183" customWidth="1"/>
    <col min="13814" max="13814" width="15.83203125" style="183" customWidth="1"/>
    <col min="13815" max="13815" width="14.6640625" style="183" customWidth="1"/>
    <col min="13816" max="13816" width="16.1640625" style="183" customWidth="1"/>
    <col min="13817" max="13817" width="15" style="183" customWidth="1"/>
    <col min="13818" max="13818" width="14.83203125" style="183" customWidth="1"/>
    <col min="13819" max="13819" width="16.1640625" style="183" customWidth="1"/>
    <col min="13820" max="13820" width="16.6640625" style="183" customWidth="1"/>
    <col min="13821" max="13821" width="21.1640625" style="183" customWidth="1"/>
    <col min="13822" max="13822" width="10" style="183" customWidth="1"/>
    <col min="13823" max="13823" width="34" style="183" customWidth="1"/>
    <col min="13824" max="13825" width="0" style="183" hidden="1" customWidth="1"/>
    <col min="13826" max="14062" width="9.1640625" style="183"/>
    <col min="14063" max="14063" width="4.6640625" style="183" customWidth="1"/>
    <col min="14064" max="14064" width="36.5" style="183" customWidth="1"/>
    <col min="14065" max="14065" width="16.5" style="183" customWidth="1"/>
    <col min="14066" max="14066" width="10.83203125" style="183" customWidth="1"/>
    <col min="14067" max="14067" width="17.1640625" style="183" customWidth="1"/>
    <col min="14068" max="14068" width="15.5" style="183" customWidth="1"/>
    <col min="14069" max="14069" width="16.1640625" style="183" customWidth="1"/>
    <col min="14070" max="14070" width="15.83203125" style="183" customWidth="1"/>
    <col min="14071" max="14071" width="14.6640625" style="183" customWidth="1"/>
    <col min="14072" max="14072" width="16.1640625" style="183" customWidth="1"/>
    <col min="14073" max="14073" width="15" style="183" customWidth="1"/>
    <col min="14074" max="14074" width="14.83203125" style="183" customWidth="1"/>
    <col min="14075" max="14075" width="16.1640625" style="183" customWidth="1"/>
    <col min="14076" max="14076" width="16.6640625" style="183" customWidth="1"/>
    <col min="14077" max="14077" width="21.1640625" style="183" customWidth="1"/>
    <col min="14078" max="14078" width="10" style="183" customWidth="1"/>
    <col min="14079" max="14079" width="34" style="183" customWidth="1"/>
    <col min="14080" max="14081" width="0" style="183" hidden="1" customWidth="1"/>
    <col min="14082" max="14318" width="9.1640625" style="183"/>
    <col min="14319" max="14319" width="4.6640625" style="183" customWidth="1"/>
    <col min="14320" max="14320" width="36.5" style="183" customWidth="1"/>
    <col min="14321" max="14321" width="16.5" style="183" customWidth="1"/>
    <col min="14322" max="14322" width="10.83203125" style="183" customWidth="1"/>
    <col min="14323" max="14323" width="17.1640625" style="183" customWidth="1"/>
    <col min="14324" max="14324" width="15.5" style="183" customWidth="1"/>
    <col min="14325" max="14325" width="16.1640625" style="183" customWidth="1"/>
    <col min="14326" max="14326" width="15.83203125" style="183" customWidth="1"/>
    <col min="14327" max="14327" width="14.6640625" style="183" customWidth="1"/>
    <col min="14328" max="14328" width="16.1640625" style="183" customWidth="1"/>
    <col min="14329" max="14329" width="15" style="183" customWidth="1"/>
    <col min="14330" max="14330" width="14.83203125" style="183" customWidth="1"/>
    <col min="14331" max="14331" width="16.1640625" style="183" customWidth="1"/>
    <col min="14332" max="14332" width="16.6640625" style="183" customWidth="1"/>
    <col min="14333" max="14333" width="21.1640625" style="183" customWidth="1"/>
    <col min="14334" max="14334" width="10" style="183" customWidth="1"/>
    <col min="14335" max="14335" width="34" style="183" customWidth="1"/>
    <col min="14336" max="14337" width="0" style="183" hidden="1" customWidth="1"/>
    <col min="14338" max="14574" width="9.1640625" style="183"/>
    <col min="14575" max="14575" width="4.6640625" style="183" customWidth="1"/>
    <col min="14576" max="14576" width="36.5" style="183" customWidth="1"/>
    <col min="14577" max="14577" width="16.5" style="183" customWidth="1"/>
    <col min="14578" max="14578" width="10.83203125" style="183" customWidth="1"/>
    <col min="14579" max="14579" width="17.1640625" style="183" customWidth="1"/>
    <col min="14580" max="14580" width="15.5" style="183" customWidth="1"/>
    <col min="14581" max="14581" width="16.1640625" style="183" customWidth="1"/>
    <col min="14582" max="14582" width="15.83203125" style="183" customWidth="1"/>
    <col min="14583" max="14583" width="14.6640625" style="183" customWidth="1"/>
    <col min="14584" max="14584" width="16.1640625" style="183" customWidth="1"/>
    <col min="14585" max="14585" width="15" style="183" customWidth="1"/>
    <col min="14586" max="14586" width="14.83203125" style="183" customWidth="1"/>
    <col min="14587" max="14587" width="16.1640625" style="183" customWidth="1"/>
    <col min="14588" max="14588" width="16.6640625" style="183" customWidth="1"/>
    <col min="14589" max="14589" width="21.1640625" style="183" customWidth="1"/>
    <col min="14590" max="14590" width="10" style="183" customWidth="1"/>
    <col min="14591" max="14591" width="34" style="183" customWidth="1"/>
    <col min="14592" max="14593" width="0" style="183" hidden="1" customWidth="1"/>
    <col min="14594" max="14830" width="9.1640625" style="183"/>
    <col min="14831" max="14831" width="4.6640625" style="183" customWidth="1"/>
    <col min="14832" max="14832" width="36.5" style="183" customWidth="1"/>
    <col min="14833" max="14833" width="16.5" style="183" customWidth="1"/>
    <col min="14834" max="14834" width="10.83203125" style="183" customWidth="1"/>
    <col min="14835" max="14835" width="17.1640625" style="183" customWidth="1"/>
    <col min="14836" max="14836" width="15.5" style="183" customWidth="1"/>
    <col min="14837" max="14837" width="16.1640625" style="183" customWidth="1"/>
    <col min="14838" max="14838" width="15.83203125" style="183" customWidth="1"/>
    <col min="14839" max="14839" width="14.6640625" style="183" customWidth="1"/>
    <col min="14840" max="14840" width="16.1640625" style="183" customWidth="1"/>
    <col min="14841" max="14841" width="15" style="183" customWidth="1"/>
    <col min="14842" max="14842" width="14.83203125" style="183" customWidth="1"/>
    <col min="14843" max="14843" width="16.1640625" style="183" customWidth="1"/>
    <col min="14844" max="14844" width="16.6640625" style="183" customWidth="1"/>
    <col min="14845" max="14845" width="21.1640625" style="183" customWidth="1"/>
    <col min="14846" max="14846" width="10" style="183" customWidth="1"/>
    <col min="14847" max="14847" width="34" style="183" customWidth="1"/>
    <col min="14848" max="14849" width="0" style="183" hidden="1" customWidth="1"/>
    <col min="14850" max="15086" width="9.1640625" style="183"/>
    <col min="15087" max="15087" width="4.6640625" style="183" customWidth="1"/>
    <col min="15088" max="15088" width="36.5" style="183" customWidth="1"/>
    <col min="15089" max="15089" width="16.5" style="183" customWidth="1"/>
    <col min="15090" max="15090" width="10.83203125" style="183" customWidth="1"/>
    <col min="15091" max="15091" width="17.1640625" style="183" customWidth="1"/>
    <col min="15092" max="15092" width="15.5" style="183" customWidth="1"/>
    <col min="15093" max="15093" width="16.1640625" style="183" customWidth="1"/>
    <col min="15094" max="15094" width="15.83203125" style="183" customWidth="1"/>
    <col min="15095" max="15095" width="14.6640625" style="183" customWidth="1"/>
    <col min="15096" max="15096" width="16.1640625" style="183" customWidth="1"/>
    <col min="15097" max="15097" width="15" style="183" customWidth="1"/>
    <col min="15098" max="15098" width="14.83203125" style="183" customWidth="1"/>
    <col min="15099" max="15099" width="16.1640625" style="183" customWidth="1"/>
    <col min="15100" max="15100" width="16.6640625" style="183" customWidth="1"/>
    <col min="15101" max="15101" width="21.1640625" style="183" customWidth="1"/>
    <col min="15102" max="15102" width="10" style="183" customWidth="1"/>
    <col min="15103" max="15103" width="34" style="183" customWidth="1"/>
    <col min="15104" max="15105" width="0" style="183" hidden="1" customWidth="1"/>
    <col min="15106" max="15342" width="9.1640625" style="183"/>
    <col min="15343" max="15343" width="4.6640625" style="183" customWidth="1"/>
    <col min="15344" max="15344" width="36.5" style="183" customWidth="1"/>
    <col min="15345" max="15345" width="16.5" style="183" customWidth="1"/>
    <col min="15346" max="15346" width="10.83203125" style="183" customWidth="1"/>
    <col min="15347" max="15347" width="17.1640625" style="183" customWidth="1"/>
    <col min="15348" max="15348" width="15.5" style="183" customWidth="1"/>
    <col min="15349" max="15349" width="16.1640625" style="183" customWidth="1"/>
    <col min="15350" max="15350" width="15.83203125" style="183" customWidth="1"/>
    <col min="15351" max="15351" width="14.6640625" style="183" customWidth="1"/>
    <col min="15352" max="15352" width="16.1640625" style="183" customWidth="1"/>
    <col min="15353" max="15353" width="15" style="183" customWidth="1"/>
    <col min="15354" max="15354" width="14.83203125" style="183" customWidth="1"/>
    <col min="15355" max="15355" width="16.1640625" style="183" customWidth="1"/>
    <col min="15356" max="15356" width="16.6640625" style="183" customWidth="1"/>
    <col min="15357" max="15357" width="21.1640625" style="183" customWidth="1"/>
    <col min="15358" max="15358" width="10" style="183" customWidth="1"/>
    <col min="15359" max="15359" width="34" style="183" customWidth="1"/>
    <col min="15360" max="15361" width="0" style="183" hidden="1" customWidth="1"/>
    <col min="15362" max="15598" width="9.1640625" style="183"/>
    <col min="15599" max="15599" width="4.6640625" style="183" customWidth="1"/>
    <col min="15600" max="15600" width="36.5" style="183" customWidth="1"/>
    <col min="15601" max="15601" width="16.5" style="183" customWidth="1"/>
    <col min="15602" max="15602" width="10.83203125" style="183" customWidth="1"/>
    <col min="15603" max="15603" width="17.1640625" style="183" customWidth="1"/>
    <col min="15604" max="15604" width="15.5" style="183" customWidth="1"/>
    <col min="15605" max="15605" width="16.1640625" style="183" customWidth="1"/>
    <col min="15606" max="15606" width="15.83203125" style="183" customWidth="1"/>
    <col min="15607" max="15607" width="14.6640625" style="183" customWidth="1"/>
    <col min="15608" max="15608" width="16.1640625" style="183" customWidth="1"/>
    <col min="15609" max="15609" width="15" style="183" customWidth="1"/>
    <col min="15610" max="15610" width="14.83203125" style="183" customWidth="1"/>
    <col min="15611" max="15611" width="16.1640625" style="183" customWidth="1"/>
    <col min="15612" max="15612" width="16.6640625" style="183" customWidth="1"/>
    <col min="15613" max="15613" width="21.1640625" style="183" customWidth="1"/>
    <col min="15614" max="15614" width="10" style="183" customWidth="1"/>
    <col min="15615" max="15615" width="34" style="183" customWidth="1"/>
    <col min="15616" max="15617" width="0" style="183" hidden="1" customWidth="1"/>
    <col min="15618" max="15854" width="9.1640625" style="183"/>
    <col min="15855" max="15855" width="4.6640625" style="183" customWidth="1"/>
    <col min="15856" max="15856" width="36.5" style="183" customWidth="1"/>
    <col min="15857" max="15857" width="16.5" style="183" customWidth="1"/>
    <col min="15858" max="15858" width="10.83203125" style="183" customWidth="1"/>
    <col min="15859" max="15859" width="17.1640625" style="183" customWidth="1"/>
    <col min="15860" max="15860" width="15.5" style="183" customWidth="1"/>
    <col min="15861" max="15861" width="16.1640625" style="183" customWidth="1"/>
    <col min="15862" max="15862" width="15.83203125" style="183" customWidth="1"/>
    <col min="15863" max="15863" width="14.6640625" style="183" customWidth="1"/>
    <col min="15864" max="15864" width="16.1640625" style="183" customWidth="1"/>
    <col min="15865" max="15865" width="15" style="183" customWidth="1"/>
    <col min="15866" max="15866" width="14.83203125" style="183" customWidth="1"/>
    <col min="15867" max="15867" width="16.1640625" style="183" customWidth="1"/>
    <col min="15868" max="15868" width="16.6640625" style="183" customWidth="1"/>
    <col min="15869" max="15869" width="21.1640625" style="183" customWidth="1"/>
    <col min="15870" max="15870" width="10" style="183" customWidth="1"/>
    <col min="15871" max="15871" width="34" style="183" customWidth="1"/>
    <col min="15872" max="15873" width="0" style="183" hidden="1" customWidth="1"/>
    <col min="15874" max="16110" width="9.1640625" style="183"/>
    <col min="16111" max="16111" width="4.6640625" style="183" customWidth="1"/>
    <col min="16112" max="16112" width="36.5" style="183" customWidth="1"/>
    <col min="16113" max="16113" width="16.5" style="183" customWidth="1"/>
    <col min="16114" max="16114" width="10.83203125" style="183" customWidth="1"/>
    <col min="16115" max="16115" width="17.1640625" style="183" customWidth="1"/>
    <col min="16116" max="16116" width="15.5" style="183" customWidth="1"/>
    <col min="16117" max="16117" width="16.1640625" style="183" customWidth="1"/>
    <col min="16118" max="16118" width="15.83203125" style="183" customWidth="1"/>
    <col min="16119" max="16119" width="14.6640625" style="183" customWidth="1"/>
    <col min="16120" max="16120" width="16.1640625" style="183" customWidth="1"/>
    <col min="16121" max="16121" width="15" style="183" customWidth="1"/>
    <col min="16122" max="16122" width="14.83203125" style="183" customWidth="1"/>
    <col min="16123" max="16123" width="16.1640625" style="183" customWidth="1"/>
    <col min="16124" max="16124" width="16.6640625" style="183" customWidth="1"/>
    <col min="16125" max="16125" width="21.1640625" style="183" customWidth="1"/>
    <col min="16126" max="16126" width="10" style="183" customWidth="1"/>
    <col min="16127" max="16127" width="34" style="183" customWidth="1"/>
    <col min="16128" max="16129" width="0" style="183" hidden="1" customWidth="1"/>
    <col min="16130" max="16384" width="9.1640625" style="183"/>
  </cols>
  <sheetData>
    <row r="1" spans="1:8" s="184" customFormat="1" ht="29.5" customHeight="1">
      <c r="A1" s="378" t="s">
        <v>213</v>
      </c>
      <c r="B1" s="378"/>
      <c r="C1" s="378"/>
      <c r="D1" s="378"/>
      <c r="E1" s="378"/>
      <c r="F1" s="230"/>
      <c r="G1" s="204"/>
      <c r="H1" s="204"/>
    </row>
    <row r="2" spans="1:8" s="205" customFormat="1" ht="18">
      <c r="A2" s="169"/>
      <c r="B2" s="203"/>
      <c r="C2" s="203"/>
      <c r="D2" s="203"/>
      <c r="E2" s="226" t="s">
        <v>219</v>
      </c>
      <c r="F2" s="231"/>
      <c r="G2" s="204"/>
      <c r="H2" s="204"/>
    </row>
    <row r="3" spans="1:8">
      <c r="A3" s="352" t="s">
        <v>157</v>
      </c>
      <c r="B3" s="352" t="s">
        <v>215</v>
      </c>
      <c r="C3" s="352" t="s">
        <v>217</v>
      </c>
      <c r="D3" s="352"/>
      <c r="E3" s="352"/>
      <c r="F3" s="381" t="s">
        <v>221</v>
      </c>
      <c r="G3" s="383" t="s">
        <v>167</v>
      </c>
      <c r="H3" s="383" t="s">
        <v>168</v>
      </c>
    </row>
    <row r="4" spans="1:8">
      <c r="A4" s="352"/>
      <c r="B4" s="352"/>
      <c r="C4" s="168" t="s">
        <v>16</v>
      </c>
      <c r="D4" s="168" t="s">
        <v>47</v>
      </c>
      <c r="E4" s="168" t="s">
        <v>56</v>
      </c>
      <c r="F4" s="382"/>
      <c r="G4" s="383"/>
      <c r="H4" s="383"/>
    </row>
    <row r="5" spans="1:8">
      <c r="A5" s="227"/>
      <c r="B5" s="225" t="s">
        <v>226</v>
      </c>
      <c r="C5" s="229">
        <f>C6+C7+C8</f>
        <v>16485.36</v>
      </c>
      <c r="D5" s="229">
        <f t="shared" ref="D5:E5" si="0">D6+D7+D8</f>
        <v>5000</v>
      </c>
      <c r="E5" s="229">
        <f t="shared" si="0"/>
        <v>4500</v>
      </c>
      <c r="F5" s="232"/>
      <c r="G5" s="188"/>
      <c r="H5" s="185"/>
    </row>
    <row r="6" spans="1:8" ht="30">
      <c r="A6" s="168">
        <v>1</v>
      </c>
      <c r="B6" s="218" t="s">
        <v>183</v>
      </c>
      <c r="C6" s="124">
        <v>3590</v>
      </c>
      <c r="D6" s="105">
        <v>1500</v>
      </c>
      <c r="E6" s="105">
        <v>0</v>
      </c>
      <c r="F6" s="233" t="s">
        <v>220</v>
      </c>
      <c r="G6" s="188"/>
      <c r="H6" s="185"/>
    </row>
    <row r="7" spans="1:8">
      <c r="A7" s="168">
        <v>2</v>
      </c>
      <c r="B7" s="156" t="s">
        <v>184</v>
      </c>
      <c r="C7" s="219">
        <v>6560.36</v>
      </c>
      <c r="D7" s="105">
        <v>0</v>
      </c>
      <c r="E7" s="105">
        <v>0</v>
      </c>
      <c r="F7" s="233" t="s">
        <v>220</v>
      </c>
      <c r="G7" s="189"/>
      <c r="H7" s="189"/>
    </row>
    <row r="8" spans="1:8" ht="30">
      <c r="A8" s="168">
        <v>3</v>
      </c>
      <c r="B8" s="156" t="s">
        <v>182</v>
      </c>
      <c r="C8" s="124">
        <v>6335</v>
      </c>
      <c r="D8" s="105">
        <v>3500</v>
      </c>
      <c r="E8" s="105">
        <v>4500</v>
      </c>
      <c r="F8" s="233" t="s">
        <v>220</v>
      </c>
      <c r="G8" s="188"/>
      <c r="H8" s="185"/>
    </row>
    <row r="9" spans="1:8" ht="30">
      <c r="A9" s="227"/>
      <c r="B9" s="225" t="s">
        <v>227</v>
      </c>
      <c r="C9" s="229">
        <f>C10+C11+C12+C13+C14</f>
        <v>0</v>
      </c>
      <c r="D9" s="229">
        <f t="shared" ref="D9:E9" si="1">D10+D11+D12+D13+D14</f>
        <v>14180</v>
      </c>
      <c r="E9" s="229">
        <f t="shared" si="1"/>
        <v>7930</v>
      </c>
      <c r="F9" s="232"/>
      <c r="G9" s="188"/>
      <c r="H9" s="185"/>
    </row>
    <row r="10" spans="1:8" ht="30">
      <c r="A10" s="168">
        <v>4</v>
      </c>
      <c r="B10" s="216" t="s">
        <v>185</v>
      </c>
      <c r="C10" s="212">
        <v>0</v>
      </c>
      <c r="D10" s="124">
        <v>3250</v>
      </c>
      <c r="E10" s="105">
        <v>0</v>
      </c>
      <c r="F10" s="233" t="s">
        <v>220</v>
      </c>
      <c r="G10" s="189"/>
      <c r="H10" s="189"/>
    </row>
    <row r="11" spans="1:8">
      <c r="A11" s="168">
        <v>5</v>
      </c>
      <c r="B11" s="156" t="s">
        <v>31</v>
      </c>
      <c r="C11" s="217">
        <v>0</v>
      </c>
      <c r="D11" s="124">
        <v>6930</v>
      </c>
      <c r="E11" s="105">
        <v>5930</v>
      </c>
      <c r="F11" s="233" t="s">
        <v>220</v>
      </c>
      <c r="G11" s="189"/>
      <c r="H11" s="189"/>
    </row>
    <row r="12" spans="1:8">
      <c r="A12" s="168">
        <v>6</v>
      </c>
      <c r="B12" s="156" t="s">
        <v>181</v>
      </c>
      <c r="C12" s="105">
        <v>0</v>
      </c>
      <c r="D12" s="105">
        <v>2000</v>
      </c>
      <c r="E12" s="105">
        <v>0</v>
      </c>
      <c r="F12" s="233" t="s">
        <v>220</v>
      </c>
      <c r="G12" s="188"/>
      <c r="H12" s="185"/>
    </row>
    <row r="13" spans="1:8" ht="30">
      <c r="A13" s="168">
        <v>7</v>
      </c>
      <c r="B13" s="156" t="s">
        <v>135</v>
      </c>
      <c r="C13" s="105">
        <v>0</v>
      </c>
      <c r="D13" s="105">
        <v>2000</v>
      </c>
      <c r="E13" s="105">
        <v>0</v>
      </c>
      <c r="F13" s="233" t="s">
        <v>220</v>
      </c>
      <c r="G13" s="188"/>
      <c r="H13" s="185"/>
    </row>
    <row r="14" spans="1:8">
      <c r="A14" s="168">
        <v>8</v>
      </c>
      <c r="B14" s="156" t="s">
        <v>133</v>
      </c>
      <c r="C14" s="105">
        <v>0</v>
      </c>
      <c r="D14" s="105">
        <v>0</v>
      </c>
      <c r="E14" s="105">
        <v>2000</v>
      </c>
      <c r="F14" s="233" t="s">
        <v>220</v>
      </c>
      <c r="G14" s="188"/>
      <c r="H14" s="185"/>
    </row>
    <row r="15" spans="1:8">
      <c r="A15" s="227"/>
      <c r="B15" s="225" t="s">
        <v>228</v>
      </c>
      <c r="C15" s="229">
        <f>C16+C17+C18+C19+C20+C21+C23+C22+C24+C25+C26+C27+C28+C30+C31+C29+C32+C33+C34+C35+C36+C37+C38+C39+C40+C41+C42+C43</f>
        <v>153287.40000000002</v>
      </c>
      <c r="D15" s="229">
        <f>D16+D17+D18+D19+D20+D21+D23+D22+D24+D25+D26+D27+D28+D30+D31+D29+D32+D33+D34+D35+D36+D37+D38+D39+D40+D41+D42+D43</f>
        <v>113244.41</v>
      </c>
      <c r="E15" s="229">
        <f>E16+E17+E18+E19+E20+E21+E23+E22+E24+E25+E26+E27+E28+E30+E31+E29+E32+E33+E34+E35+E36+E37+E38+E39+E40+E41+E42+E43</f>
        <v>155500</v>
      </c>
      <c r="F15" s="232"/>
      <c r="G15" s="188"/>
      <c r="H15" s="185"/>
    </row>
    <row r="16" spans="1:8" ht="45">
      <c r="A16" s="168">
        <v>9</v>
      </c>
      <c r="B16" s="215" t="s">
        <v>119</v>
      </c>
      <c r="C16" s="105">
        <v>2113</v>
      </c>
      <c r="D16" s="105">
        <v>0</v>
      </c>
      <c r="E16" s="105">
        <v>0</v>
      </c>
      <c r="F16" s="233" t="s">
        <v>222</v>
      </c>
      <c r="G16" s="188"/>
      <c r="H16" s="185"/>
    </row>
    <row r="17" spans="1:8" ht="30">
      <c r="A17" s="168">
        <v>10</v>
      </c>
      <c r="B17" s="215" t="s">
        <v>100</v>
      </c>
      <c r="C17" s="105">
        <v>1863.3</v>
      </c>
      <c r="D17" s="105">
        <v>0</v>
      </c>
      <c r="E17" s="105">
        <v>0</v>
      </c>
      <c r="F17" s="233" t="s">
        <v>223</v>
      </c>
      <c r="G17" s="188"/>
      <c r="H17" s="185"/>
    </row>
    <row r="18" spans="1:8" ht="45">
      <c r="A18" s="168">
        <v>11</v>
      </c>
      <c r="B18" s="156" t="s">
        <v>124</v>
      </c>
      <c r="C18" s="124">
        <v>1000</v>
      </c>
      <c r="D18" s="105">
        <v>0</v>
      </c>
      <c r="E18" s="105">
        <v>0</v>
      </c>
      <c r="F18" s="233" t="s">
        <v>224</v>
      </c>
      <c r="G18" s="188"/>
      <c r="H18" s="185"/>
    </row>
    <row r="19" spans="1:8" ht="30">
      <c r="A19" s="168">
        <v>12</v>
      </c>
      <c r="B19" s="156" t="s">
        <v>126</v>
      </c>
      <c r="C19" s="217">
        <v>3000</v>
      </c>
      <c r="D19" s="105">
        <v>0</v>
      </c>
      <c r="E19" s="105">
        <v>0</v>
      </c>
      <c r="F19" s="233" t="s">
        <v>224</v>
      </c>
      <c r="G19" s="188"/>
      <c r="H19" s="185"/>
    </row>
    <row r="20" spans="1:8" ht="45">
      <c r="A20" s="168">
        <v>13</v>
      </c>
      <c r="B20" s="156" t="s">
        <v>192</v>
      </c>
      <c r="C20" s="217">
        <v>27000</v>
      </c>
      <c r="D20" s="105">
        <v>0</v>
      </c>
      <c r="E20" s="105">
        <v>0</v>
      </c>
      <c r="F20" s="233" t="s">
        <v>220</v>
      </c>
      <c r="G20" s="191"/>
      <c r="H20" s="189"/>
    </row>
    <row r="21" spans="1:8" ht="30">
      <c r="A21" s="168">
        <v>14</v>
      </c>
      <c r="B21" s="156" t="s">
        <v>193</v>
      </c>
      <c r="C21" s="217">
        <v>2000</v>
      </c>
      <c r="D21" s="105">
        <v>0</v>
      </c>
      <c r="E21" s="105">
        <v>0</v>
      </c>
      <c r="F21" s="233" t="s">
        <v>220</v>
      </c>
      <c r="G21" s="191"/>
      <c r="H21" s="189"/>
    </row>
    <row r="22" spans="1:8" ht="30">
      <c r="A22" s="168">
        <v>15</v>
      </c>
      <c r="B22" s="156" t="s">
        <v>41</v>
      </c>
      <c r="C22" s="124">
        <v>30150</v>
      </c>
      <c r="D22" s="105">
        <v>0</v>
      </c>
      <c r="E22" s="105">
        <v>0</v>
      </c>
      <c r="F22" s="233" t="s">
        <v>220</v>
      </c>
      <c r="G22" s="191"/>
      <c r="H22" s="189"/>
    </row>
    <row r="23" spans="1:8" ht="30">
      <c r="A23" s="168">
        <v>16</v>
      </c>
      <c r="B23" s="156" t="s">
        <v>36</v>
      </c>
      <c r="C23" s="105">
        <v>0</v>
      </c>
      <c r="D23" s="105">
        <v>0</v>
      </c>
      <c r="E23" s="212">
        <v>1500</v>
      </c>
      <c r="F23" s="233" t="s">
        <v>220</v>
      </c>
      <c r="G23" s="191"/>
      <c r="H23" s="189"/>
    </row>
    <row r="24" spans="1:8" ht="45">
      <c r="A24" s="168">
        <v>17</v>
      </c>
      <c r="B24" s="156" t="s">
        <v>194</v>
      </c>
      <c r="C24" s="217">
        <v>0</v>
      </c>
      <c r="D24" s="212">
        <v>25000</v>
      </c>
      <c r="E24" s="212">
        <v>0</v>
      </c>
      <c r="F24" s="233" t="s">
        <v>220</v>
      </c>
      <c r="G24" s="191"/>
      <c r="H24" s="189"/>
    </row>
    <row r="25" spans="1:8">
      <c r="A25" s="168">
        <v>18</v>
      </c>
      <c r="B25" s="218" t="s">
        <v>196</v>
      </c>
      <c r="C25" s="217">
        <v>3000</v>
      </c>
      <c r="D25" s="105">
        <v>0</v>
      </c>
      <c r="E25" s="105">
        <v>0</v>
      </c>
      <c r="F25" s="233" t="s">
        <v>220</v>
      </c>
      <c r="G25" s="189"/>
      <c r="H25" s="189"/>
    </row>
    <row r="26" spans="1:8" ht="30">
      <c r="A26" s="168">
        <v>19</v>
      </c>
      <c r="B26" s="218" t="s">
        <v>199</v>
      </c>
      <c r="C26" s="217">
        <v>3000</v>
      </c>
      <c r="D26" s="105">
        <v>0</v>
      </c>
      <c r="E26" s="105">
        <v>0</v>
      </c>
      <c r="F26" s="233" t="s">
        <v>220</v>
      </c>
      <c r="G26" s="189"/>
      <c r="H26" s="189"/>
    </row>
    <row r="27" spans="1:8" ht="30">
      <c r="A27" s="168">
        <v>20</v>
      </c>
      <c r="B27" s="218" t="s">
        <v>201</v>
      </c>
      <c r="C27" s="217">
        <v>5500</v>
      </c>
      <c r="D27" s="105">
        <v>0</v>
      </c>
      <c r="E27" s="105">
        <v>0</v>
      </c>
      <c r="F27" s="233" t="s">
        <v>220</v>
      </c>
      <c r="G27" s="189"/>
      <c r="H27" s="189"/>
    </row>
    <row r="28" spans="1:8">
      <c r="A28" s="168">
        <v>21</v>
      </c>
      <c r="B28" s="218" t="s">
        <v>202</v>
      </c>
      <c r="C28" s="217">
        <v>4000</v>
      </c>
      <c r="D28" s="105">
        <v>0</v>
      </c>
      <c r="E28" s="105">
        <v>0</v>
      </c>
      <c r="F28" s="233" t="s">
        <v>220</v>
      </c>
      <c r="G28" s="189"/>
      <c r="H28" s="189"/>
    </row>
    <row r="29" spans="1:8">
      <c r="A29" s="168">
        <v>22</v>
      </c>
      <c r="B29" s="218" t="s">
        <v>207</v>
      </c>
      <c r="C29" s="217">
        <v>1000</v>
      </c>
      <c r="D29" s="105">
        <v>0</v>
      </c>
      <c r="E29" s="105">
        <v>0</v>
      </c>
      <c r="F29" s="233" t="s">
        <v>220</v>
      </c>
      <c r="G29" s="189"/>
      <c r="H29" s="189"/>
    </row>
    <row r="30" spans="1:8">
      <c r="A30" s="168">
        <v>23</v>
      </c>
      <c r="B30" s="218" t="s">
        <v>205</v>
      </c>
      <c r="C30" s="217">
        <v>0</v>
      </c>
      <c r="D30" s="105">
        <v>0</v>
      </c>
      <c r="E30" s="212">
        <v>70000</v>
      </c>
      <c r="F30" s="233" t="s">
        <v>220</v>
      </c>
      <c r="G30" s="189"/>
      <c r="H30" s="189"/>
    </row>
    <row r="31" spans="1:8">
      <c r="A31" s="168">
        <v>24</v>
      </c>
      <c r="B31" s="218" t="s">
        <v>206</v>
      </c>
      <c r="C31" s="217">
        <v>0</v>
      </c>
      <c r="D31" s="105">
        <v>0</v>
      </c>
      <c r="E31" s="212">
        <v>4000</v>
      </c>
      <c r="F31" s="233" t="s">
        <v>220</v>
      </c>
      <c r="G31" s="189"/>
      <c r="H31" s="189"/>
    </row>
    <row r="32" spans="1:8" ht="30">
      <c r="A32" s="168">
        <v>25</v>
      </c>
      <c r="B32" s="156" t="s">
        <v>61</v>
      </c>
      <c r="C32" s="124">
        <v>2000</v>
      </c>
      <c r="D32" s="124">
        <v>0</v>
      </c>
      <c r="E32" s="105">
        <v>0</v>
      </c>
      <c r="F32" s="233" t="s">
        <v>220</v>
      </c>
      <c r="G32" s="190"/>
      <c r="H32" s="189"/>
    </row>
    <row r="33" spans="1:8" ht="30">
      <c r="A33" s="168">
        <v>26</v>
      </c>
      <c r="B33" s="218" t="s">
        <v>197</v>
      </c>
      <c r="C33" s="217">
        <v>2000</v>
      </c>
      <c r="D33" s="105">
        <v>0</v>
      </c>
      <c r="E33" s="105">
        <v>0</v>
      </c>
      <c r="F33" s="233" t="s">
        <v>220</v>
      </c>
      <c r="G33" s="189"/>
      <c r="H33" s="189"/>
    </row>
    <row r="34" spans="1:8">
      <c r="A34" s="168">
        <v>27</v>
      </c>
      <c r="B34" s="218" t="s">
        <v>204</v>
      </c>
      <c r="C34" s="217">
        <v>2000</v>
      </c>
      <c r="D34" s="105">
        <v>0</v>
      </c>
      <c r="E34" s="105">
        <v>0</v>
      </c>
      <c r="F34" s="233" t="s">
        <v>220</v>
      </c>
      <c r="G34" s="189"/>
      <c r="H34" s="189"/>
    </row>
    <row r="35" spans="1:8">
      <c r="A35" s="168">
        <v>28</v>
      </c>
      <c r="B35" s="218" t="s">
        <v>198</v>
      </c>
      <c r="C35" s="217">
        <v>5000</v>
      </c>
      <c r="D35" s="105">
        <v>0</v>
      </c>
      <c r="E35" s="105">
        <v>0</v>
      </c>
      <c r="F35" s="233" t="s">
        <v>220</v>
      </c>
      <c r="G35" s="189"/>
      <c r="H35" s="189"/>
    </row>
    <row r="36" spans="1:8" ht="45">
      <c r="A36" s="168">
        <v>29</v>
      </c>
      <c r="B36" s="156" t="s">
        <v>189</v>
      </c>
      <c r="C36" s="217">
        <v>2911.16</v>
      </c>
      <c r="D36" s="105">
        <v>0</v>
      </c>
      <c r="E36" s="105">
        <v>0</v>
      </c>
      <c r="F36" s="233" t="s">
        <v>220</v>
      </c>
      <c r="G36" s="190"/>
      <c r="H36" s="189"/>
    </row>
    <row r="37" spans="1:8" ht="30">
      <c r="A37" s="168">
        <v>30</v>
      </c>
      <c r="B37" s="156" t="s">
        <v>30</v>
      </c>
      <c r="C37" s="105">
        <v>11790</v>
      </c>
      <c r="D37" s="105">
        <v>0</v>
      </c>
      <c r="E37" s="105">
        <v>0</v>
      </c>
      <c r="F37" s="233" t="s">
        <v>220</v>
      </c>
      <c r="G37" s="191"/>
      <c r="H37" s="189"/>
    </row>
    <row r="38" spans="1:8" ht="45">
      <c r="A38" s="168">
        <v>31</v>
      </c>
      <c r="B38" s="156" t="s">
        <v>191</v>
      </c>
      <c r="C38" s="217">
        <v>33000</v>
      </c>
      <c r="D38" s="105">
        <v>60000</v>
      </c>
      <c r="E38" s="105">
        <v>80000</v>
      </c>
      <c r="F38" s="233" t="s">
        <v>220</v>
      </c>
      <c r="G38" s="191"/>
      <c r="H38" s="189"/>
    </row>
    <row r="39" spans="1:8" ht="30">
      <c r="A39" s="168">
        <v>32</v>
      </c>
      <c r="B39" s="156" t="s">
        <v>186</v>
      </c>
      <c r="C39" s="217">
        <v>5959.94</v>
      </c>
      <c r="D39" s="105">
        <v>3744.41</v>
      </c>
      <c r="E39" s="105">
        <v>0</v>
      </c>
      <c r="F39" s="233" t="s">
        <v>220</v>
      </c>
      <c r="G39" s="189"/>
      <c r="H39" s="189"/>
    </row>
    <row r="40" spans="1:8">
      <c r="A40" s="168">
        <v>33</v>
      </c>
      <c r="B40" s="156" t="s">
        <v>187</v>
      </c>
      <c r="C40" s="217">
        <v>5000</v>
      </c>
      <c r="D40" s="105">
        <v>0</v>
      </c>
      <c r="E40" s="105">
        <v>0</v>
      </c>
      <c r="F40" s="233" t="s">
        <v>220</v>
      </c>
      <c r="G40" s="189"/>
      <c r="H40" s="189"/>
    </row>
    <row r="41" spans="1:8">
      <c r="A41" s="168">
        <v>34</v>
      </c>
      <c r="B41" s="156" t="s">
        <v>43</v>
      </c>
      <c r="C41" s="105">
        <v>0</v>
      </c>
      <c r="D41" s="105">
        <v>5000</v>
      </c>
      <c r="E41" s="105">
        <v>0</v>
      </c>
      <c r="F41" s="233" t="s">
        <v>220</v>
      </c>
      <c r="G41" s="189"/>
      <c r="H41" s="189"/>
    </row>
    <row r="42" spans="1:8">
      <c r="A42" s="168">
        <v>35</v>
      </c>
      <c r="B42" s="156" t="s">
        <v>188</v>
      </c>
      <c r="C42" s="217">
        <v>0</v>
      </c>
      <c r="D42" s="212">
        <v>18000</v>
      </c>
      <c r="E42" s="105">
        <v>0</v>
      </c>
      <c r="F42" s="233" t="s">
        <v>220</v>
      </c>
      <c r="G42" s="189"/>
      <c r="H42" s="189"/>
    </row>
    <row r="43" spans="1:8" ht="30">
      <c r="A43" s="168">
        <v>36</v>
      </c>
      <c r="B43" s="218" t="s">
        <v>200</v>
      </c>
      <c r="C43" s="217">
        <v>0</v>
      </c>
      <c r="D43" s="105">
        <v>1500</v>
      </c>
      <c r="E43" s="105">
        <v>0</v>
      </c>
      <c r="F43" s="233" t="s">
        <v>220</v>
      </c>
      <c r="G43" s="189"/>
      <c r="H43" s="189"/>
    </row>
    <row r="44" spans="1:8" ht="30">
      <c r="A44" s="227"/>
      <c r="B44" s="225" t="s">
        <v>229</v>
      </c>
      <c r="C44" s="229">
        <f>C45</f>
        <v>8815.2000000000007</v>
      </c>
      <c r="D44" s="229">
        <f t="shared" ref="D44:E44" si="2">D45</f>
        <v>9167.7999999999993</v>
      </c>
      <c r="E44" s="229">
        <f t="shared" si="2"/>
        <v>15000</v>
      </c>
      <c r="F44" s="232"/>
      <c r="G44" s="188"/>
      <c r="H44" s="185"/>
    </row>
    <row r="45" spans="1:8" ht="60">
      <c r="A45" s="168">
        <v>37</v>
      </c>
      <c r="B45" s="156" t="s">
        <v>99</v>
      </c>
      <c r="C45" s="217">
        <v>8815.2000000000007</v>
      </c>
      <c r="D45" s="212">
        <v>9167.7999999999993</v>
      </c>
      <c r="E45" s="212">
        <v>15000</v>
      </c>
      <c r="F45" s="233" t="s">
        <v>220</v>
      </c>
      <c r="G45" s="189"/>
      <c r="H45" s="189"/>
    </row>
    <row r="46" spans="1:8" ht="30">
      <c r="A46" s="227"/>
      <c r="B46" s="225" t="s">
        <v>230</v>
      </c>
      <c r="C46" s="229">
        <f>C47+C48+C49+C50+C51+C52+C54+C53</f>
        <v>23400</v>
      </c>
      <c r="D46" s="229">
        <f>D47+D48+D49+D50+D51+D52+D54+D53</f>
        <v>63400</v>
      </c>
      <c r="E46" s="229">
        <f>E47+E48+E49+E50+E51+E52+E54+E53</f>
        <v>5000</v>
      </c>
      <c r="F46" s="232"/>
      <c r="G46" s="188"/>
      <c r="H46" s="185"/>
    </row>
    <row r="47" spans="1:8">
      <c r="A47" s="168">
        <v>38</v>
      </c>
      <c r="B47" s="220" t="s">
        <v>177</v>
      </c>
      <c r="C47" s="105">
        <v>3000</v>
      </c>
      <c r="D47" s="105">
        <v>0</v>
      </c>
      <c r="E47" s="105">
        <v>0</v>
      </c>
      <c r="F47" s="233" t="s">
        <v>222</v>
      </c>
      <c r="G47" s="188"/>
      <c r="H47" s="185"/>
    </row>
    <row r="48" spans="1:8">
      <c r="A48" s="168">
        <v>39</v>
      </c>
      <c r="B48" s="220" t="s">
        <v>178</v>
      </c>
      <c r="C48" s="105">
        <v>3000</v>
      </c>
      <c r="D48" s="105">
        <v>0</v>
      </c>
      <c r="E48" s="105">
        <v>0</v>
      </c>
      <c r="F48" s="233" t="s">
        <v>222</v>
      </c>
      <c r="G48" s="188"/>
      <c r="H48" s="185"/>
    </row>
    <row r="49" spans="1:8" ht="30">
      <c r="A49" s="168">
        <v>40</v>
      </c>
      <c r="B49" s="156" t="s">
        <v>129</v>
      </c>
      <c r="C49" s="105">
        <v>3000</v>
      </c>
      <c r="D49" s="212">
        <v>0</v>
      </c>
      <c r="E49" s="212">
        <v>0</v>
      </c>
      <c r="F49" s="233" t="s">
        <v>224</v>
      </c>
      <c r="G49" s="188"/>
      <c r="H49" s="185"/>
    </row>
    <row r="50" spans="1:8" ht="45">
      <c r="A50" s="168">
        <v>41</v>
      </c>
      <c r="B50" s="156" t="s">
        <v>195</v>
      </c>
      <c r="C50" s="217">
        <v>3400</v>
      </c>
      <c r="D50" s="105">
        <v>8400</v>
      </c>
      <c r="E50" s="105">
        <v>0</v>
      </c>
      <c r="F50" s="233" t="s">
        <v>220</v>
      </c>
      <c r="G50" s="191"/>
      <c r="H50" s="189"/>
    </row>
    <row r="51" spans="1:8" ht="30">
      <c r="A51" s="168">
        <v>42</v>
      </c>
      <c r="B51" s="156" t="s">
        <v>26</v>
      </c>
      <c r="C51" s="217">
        <v>5000</v>
      </c>
      <c r="D51" s="212">
        <v>5000</v>
      </c>
      <c r="E51" s="212">
        <v>5000</v>
      </c>
      <c r="F51" s="233" t="s">
        <v>220</v>
      </c>
      <c r="G51" s="189"/>
      <c r="H51" s="189"/>
    </row>
    <row r="52" spans="1:8" ht="30">
      <c r="A52" s="168">
        <v>43</v>
      </c>
      <c r="B52" s="156" t="s">
        <v>32</v>
      </c>
      <c r="C52" s="217">
        <v>4000</v>
      </c>
      <c r="D52" s="105">
        <v>40000</v>
      </c>
      <c r="E52" s="105">
        <v>0</v>
      </c>
      <c r="F52" s="233" t="s">
        <v>220</v>
      </c>
      <c r="G52" s="189"/>
      <c r="H52" s="189"/>
    </row>
    <row r="53" spans="1:8" ht="30">
      <c r="A53" s="168">
        <v>44</v>
      </c>
      <c r="B53" s="156" t="s">
        <v>62</v>
      </c>
      <c r="C53" s="124">
        <v>2000</v>
      </c>
      <c r="D53" s="124">
        <v>0</v>
      </c>
      <c r="E53" s="105">
        <v>0</v>
      </c>
      <c r="F53" s="233" t="s">
        <v>220</v>
      </c>
      <c r="G53" s="189"/>
      <c r="H53" s="189"/>
    </row>
    <row r="54" spans="1:8" ht="30">
      <c r="A54" s="168">
        <v>45</v>
      </c>
      <c r="B54" s="156" t="s">
        <v>28</v>
      </c>
      <c r="C54" s="217">
        <v>0</v>
      </c>
      <c r="D54" s="105">
        <v>10000</v>
      </c>
      <c r="E54" s="105">
        <v>0</v>
      </c>
      <c r="F54" s="233" t="s">
        <v>220</v>
      </c>
      <c r="G54" s="190"/>
      <c r="H54" s="189"/>
    </row>
    <row r="55" spans="1:8" ht="30">
      <c r="A55" s="227"/>
      <c r="B55" s="225" t="s">
        <v>231</v>
      </c>
      <c r="C55" s="229">
        <f>C56</f>
        <v>119333.2</v>
      </c>
      <c r="D55" s="229">
        <f t="shared" ref="D55:E55" si="3">D56</f>
        <v>119333.2</v>
      </c>
      <c r="E55" s="229">
        <f t="shared" si="3"/>
        <v>0</v>
      </c>
      <c r="F55" s="232"/>
      <c r="G55" s="188"/>
      <c r="H55" s="185"/>
    </row>
    <row r="56" spans="1:8" ht="30">
      <c r="A56" s="168">
        <v>46</v>
      </c>
      <c r="B56" s="156" t="s">
        <v>173</v>
      </c>
      <c r="C56" s="105">
        <f>C57</f>
        <v>119333.2</v>
      </c>
      <c r="D56" s="105">
        <f>D57</f>
        <v>119333.2</v>
      </c>
      <c r="E56" s="187">
        <f>E57</f>
        <v>0</v>
      </c>
      <c r="F56" s="233" t="s">
        <v>216</v>
      </c>
      <c r="G56" s="188"/>
      <c r="H56" s="185"/>
    </row>
    <row r="57" spans="1:8" s="209" customFormat="1">
      <c r="A57" s="228"/>
      <c r="B57" s="202" t="s">
        <v>214</v>
      </c>
      <c r="C57" s="211">
        <v>119333.2</v>
      </c>
      <c r="D57" s="211">
        <v>119333.2</v>
      </c>
      <c r="E57" s="206">
        <v>0</v>
      </c>
      <c r="F57" s="234"/>
      <c r="G57" s="207"/>
      <c r="H57" s="208"/>
    </row>
    <row r="58" spans="1:8">
      <c r="A58" s="227"/>
      <c r="B58" s="225" t="s">
        <v>232</v>
      </c>
      <c r="C58" s="229">
        <f>C59+C62+C68+C69</f>
        <v>25967.599999999999</v>
      </c>
      <c r="D58" s="229">
        <f t="shared" ref="D58:E58" si="4">D59+D62+D68+D69</f>
        <v>49863.5</v>
      </c>
      <c r="E58" s="229">
        <f t="shared" si="4"/>
        <v>45000</v>
      </c>
      <c r="F58" s="232"/>
      <c r="G58" s="188"/>
      <c r="H58" s="185"/>
    </row>
    <row r="59" spans="1:8" ht="45">
      <c r="A59" s="168">
        <v>47</v>
      </c>
      <c r="B59" s="156" t="s">
        <v>115</v>
      </c>
      <c r="C59" s="212">
        <f>SUM(C60:C61)</f>
        <v>184.3</v>
      </c>
      <c r="D59" s="212">
        <f t="shared" ref="D59:E59" si="5">SUM(D60:D61)</f>
        <v>0</v>
      </c>
      <c r="E59" s="212">
        <f t="shared" si="5"/>
        <v>0</v>
      </c>
      <c r="F59" s="233" t="s">
        <v>216</v>
      </c>
      <c r="G59" s="188"/>
      <c r="H59" s="185"/>
    </row>
    <row r="60" spans="1:8" s="209" customFormat="1" outlineLevel="1">
      <c r="A60" s="228"/>
      <c r="B60" s="202" t="s">
        <v>214</v>
      </c>
      <c r="C60" s="211">
        <v>147.4</v>
      </c>
      <c r="D60" s="211">
        <v>0</v>
      </c>
      <c r="E60" s="214">
        <v>0</v>
      </c>
      <c r="F60" s="234"/>
      <c r="G60" s="207"/>
      <c r="H60" s="208"/>
    </row>
    <row r="61" spans="1:8" s="209" customFormat="1" outlineLevel="1">
      <c r="A61" s="228"/>
      <c r="B61" s="202" t="s">
        <v>218</v>
      </c>
      <c r="C61" s="211">
        <v>36.9</v>
      </c>
      <c r="D61" s="211">
        <v>0</v>
      </c>
      <c r="E61" s="214">
        <v>0</v>
      </c>
      <c r="F61" s="234"/>
      <c r="G61" s="207"/>
      <c r="H61" s="208"/>
    </row>
    <row r="62" spans="1:8" ht="45">
      <c r="A62" s="168">
        <v>48</v>
      </c>
      <c r="B62" s="156" t="s">
        <v>116</v>
      </c>
      <c r="C62" s="212">
        <f>SUM(C63:C64)</f>
        <v>0</v>
      </c>
      <c r="D62" s="212">
        <f>SUM(D63:D64)</f>
        <v>4863.5</v>
      </c>
      <c r="E62" s="212">
        <f>SUM(E63:E64)</f>
        <v>0</v>
      </c>
      <c r="F62" s="233" t="s">
        <v>216</v>
      </c>
      <c r="G62" s="188"/>
      <c r="H62" s="185"/>
    </row>
    <row r="63" spans="1:8" s="209" customFormat="1" outlineLevel="1">
      <c r="A63" s="228"/>
      <c r="B63" s="202" t="s">
        <v>214</v>
      </c>
      <c r="C63" s="211">
        <v>0</v>
      </c>
      <c r="D63" s="213">
        <f>2436.8+1454</f>
        <v>3890.8</v>
      </c>
      <c r="E63" s="214">
        <v>0</v>
      </c>
      <c r="F63" s="234"/>
      <c r="G63" s="207"/>
      <c r="H63" s="208"/>
    </row>
    <row r="64" spans="1:8" s="209" customFormat="1" outlineLevel="1">
      <c r="A64" s="228"/>
      <c r="B64" s="202" t="s">
        <v>218</v>
      </c>
      <c r="C64" s="211">
        <v>0</v>
      </c>
      <c r="D64" s="213">
        <f>609.2+363.5</f>
        <v>972.7</v>
      </c>
      <c r="E64" s="214">
        <v>0</v>
      </c>
      <c r="F64" s="234"/>
      <c r="G64" s="207"/>
      <c r="H64" s="208"/>
    </row>
    <row r="65" spans="1:9" ht="45">
      <c r="A65" s="238">
        <v>49</v>
      </c>
      <c r="B65" s="156" t="s">
        <v>234</v>
      </c>
      <c r="C65" s="212">
        <f>SUM(C66:C67)</f>
        <v>0</v>
      </c>
      <c r="D65" s="212">
        <f>SUM(D66:D67)</f>
        <v>0</v>
      </c>
      <c r="E65" s="212">
        <f>SUM(E66:E67)</f>
        <v>891.09348999999997</v>
      </c>
      <c r="F65" s="233" t="s">
        <v>216</v>
      </c>
      <c r="G65" s="188"/>
      <c r="H65" s="185"/>
    </row>
    <row r="66" spans="1:9" s="209" customFormat="1" hidden="1" outlineLevel="1">
      <c r="A66" s="228"/>
      <c r="B66" s="202" t="s">
        <v>214</v>
      </c>
      <c r="C66" s="211">
        <v>0</v>
      </c>
      <c r="D66" s="213">
        <v>0</v>
      </c>
      <c r="E66" s="214">
        <v>0</v>
      </c>
      <c r="F66" s="234"/>
      <c r="G66" s="207"/>
      <c r="H66" s="208"/>
    </row>
    <row r="67" spans="1:9" s="209" customFormat="1" outlineLevel="1">
      <c r="A67" s="228"/>
      <c r="B67" s="202" t="s">
        <v>218</v>
      </c>
      <c r="C67" s="211">
        <v>0</v>
      </c>
      <c r="D67" s="213">
        <v>0</v>
      </c>
      <c r="E67" s="239">
        <v>891.09348999999997</v>
      </c>
      <c r="F67" s="234"/>
      <c r="G67" s="207"/>
      <c r="H67" s="208"/>
    </row>
    <row r="68" spans="1:9" ht="30">
      <c r="A68" s="168">
        <v>50</v>
      </c>
      <c r="B68" s="221" t="s">
        <v>35</v>
      </c>
      <c r="C68" s="222">
        <v>20783.3</v>
      </c>
      <c r="D68" s="223">
        <v>0</v>
      </c>
      <c r="E68" s="223">
        <v>0</v>
      </c>
      <c r="F68" s="233" t="s">
        <v>220</v>
      </c>
      <c r="G68" s="190"/>
      <c r="H68" s="189"/>
      <c r="I68" s="183" t="s">
        <v>225</v>
      </c>
    </row>
    <row r="69" spans="1:9" ht="45">
      <c r="A69" s="168">
        <v>51</v>
      </c>
      <c r="B69" s="221" t="s">
        <v>190</v>
      </c>
      <c r="C69" s="222">
        <v>5000</v>
      </c>
      <c r="D69" s="224">
        <v>45000</v>
      </c>
      <c r="E69" s="224">
        <v>45000</v>
      </c>
      <c r="F69" s="379" t="s">
        <v>220</v>
      </c>
      <c r="G69" s="380"/>
      <c r="H69" s="189"/>
      <c r="I69" s="183" t="s">
        <v>225</v>
      </c>
    </row>
    <row r="70" spans="1:9">
      <c r="A70" s="227"/>
      <c r="B70" s="225"/>
      <c r="C70" s="229"/>
      <c r="D70" s="229"/>
      <c r="E70" s="229"/>
      <c r="F70" s="232"/>
      <c r="G70" s="188"/>
      <c r="H70" s="185"/>
    </row>
    <row r="71" spans="1:9">
      <c r="A71" s="168">
        <v>52</v>
      </c>
      <c r="B71" s="237" t="s">
        <v>203</v>
      </c>
      <c r="C71" s="222">
        <v>4000</v>
      </c>
      <c r="D71" s="223">
        <v>0</v>
      </c>
      <c r="E71" s="223">
        <v>0</v>
      </c>
      <c r="F71" s="233" t="s">
        <v>220</v>
      </c>
      <c r="G71" s="189"/>
      <c r="H71" s="189"/>
      <c r="I71" s="183" t="s">
        <v>225</v>
      </c>
    </row>
    <row r="72" spans="1:9">
      <c r="A72" s="134"/>
      <c r="B72" s="236" t="s">
        <v>233</v>
      </c>
      <c r="C72" s="192">
        <f>C6+C7+C8+C10+C11+C12+C13+C14+C16+C17+C18+C19+C20+C21+C23+C22+C24+C25+C26+C27+C28+C30+C31+C29+C32+C33+C34+C35+C36+C37+C38+C39+C40+C41+C42+C43+C45+C47+C48+C49+C50+C51+C52+C54+C53+C56+C59+C62+C68+C69+C71+C65</f>
        <v>351288.76</v>
      </c>
      <c r="D72" s="192">
        <f>D6+D7+D8+D10+D11+D12+D13+D14+D16+D17+D18+D19+D20+D21+D23+D22+D24+D25+D26+D27+D28+D30+D31+D29+D32+D33+D34+D35+D36+D37+D38+D39+D40+D41+D42+D43+D45+D47+D48+D49+D50+D51+D52+D54+D53+D56+D59+D62+D68+D69+D71+D65</f>
        <v>374188.91</v>
      </c>
      <c r="E72" s="192">
        <f>E6+E7+E8+E10+E11+E12+E13+E14+E16+E17+E18+E19+E20+E21+E23+E22+E24+E25+E26+E27+E28+E30+E31+E29+E32+E33+E34+E35+E36+E37+E38+E39+E40+E41+E42+E43+E45+E47+E48+E49+E50+E51+E52+E54+E53+E56+E59+E62+E68+E69+E71+E65</f>
        <v>233821.09349</v>
      </c>
      <c r="F72" s="167"/>
      <c r="G72" s="193"/>
      <c r="H72" s="194"/>
    </row>
    <row r="73" spans="1:9" s="209" customFormat="1" outlineLevel="1">
      <c r="A73" s="228"/>
      <c r="B73" s="202" t="s">
        <v>214</v>
      </c>
      <c r="C73" s="211">
        <f>C57+C60+C63+C66</f>
        <v>119480.59999999999</v>
      </c>
      <c r="D73" s="211">
        <f>D57+D60+D63+D66</f>
        <v>123224</v>
      </c>
      <c r="E73" s="211">
        <f>E57+E60+E63+E66</f>
        <v>0</v>
      </c>
      <c r="F73" s="234"/>
      <c r="G73" s="207"/>
      <c r="H73" s="208"/>
    </row>
    <row r="74" spans="1:9" s="209" customFormat="1" outlineLevel="1">
      <c r="A74" s="228"/>
      <c r="B74" s="202" t="s">
        <v>218</v>
      </c>
      <c r="C74" s="211">
        <f>C6+C7+C8+C10+C11+C12+C13+C14+C16+C17+C18+C19+C20+C21+C23+C22+C24+C25+C26+C27+C28+C30+C31+C29+C32+C33+C34+C35+C36+C37+C38+C39+C40+C41+C42+C43+C45+C47+C48+C49+C50+C51+C52+C54+C53+C61+C64+C68+C69+C71+C67</f>
        <v>231808.16</v>
      </c>
      <c r="D74" s="211">
        <f>D6+D7+D8+D10+D11+D12+D13+D14+D16+D17+D18+D19+D20+D21+D23+D22+D24+D25+D26+D27+D28+D30+D31+D29+D32+D33+D34+D35+D36+D37+D38+D39+D40+D41+D42+D43+D45+D47+D48+D49+D50+D51+D52+D54+D53+D61+D64+D68+D69+D71+D67</f>
        <v>250964.91</v>
      </c>
      <c r="E74" s="211">
        <f>E6+E7+E8+E10+E11+E12+E13+E14+E16+E17+E18+E19+E20+E21+E23+E22+E24+E25+E26+E27+E28+E30+E31+E29+E32+E33+E34+E35+E36+E37+E38+E39+E40+E41+E42+E43+E45+E47+E48+E49+E50+E51+E52+E54+E53+E61+E64+E68+E69+E71+E67</f>
        <v>233821.09349</v>
      </c>
      <c r="F74" s="234"/>
      <c r="G74" s="207"/>
      <c r="H74" s="208"/>
    </row>
    <row r="75" spans="1:9">
      <c r="G75" s="193"/>
      <c r="H75" s="194"/>
    </row>
    <row r="76" spans="1:9">
      <c r="C76" s="210"/>
      <c r="D76" s="210"/>
      <c r="E76" s="210"/>
      <c r="G76" s="193"/>
      <c r="H76" s="194"/>
    </row>
    <row r="77" spans="1:9">
      <c r="G77" s="193"/>
      <c r="H77" s="194"/>
    </row>
    <row r="78" spans="1:9">
      <c r="C78" s="210">
        <f>C6+C7+C8+C10+C11+C12+C13+C14+C20+C21+C22+C23+C24+C25+C26+C27+C28+C29+C30+C31+C32+C33+C34+C35+C36+C37+C38+C39+C40+C41+C42+C43+C45+C50+C51+C52+C53+C54+C68+C69+C71</f>
        <v>214794.96000000002</v>
      </c>
      <c r="D78" s="210">
        <f>D6+D7+D8+D10+D11+D12+D13+D14+D20+D21+D22+D23+D24+D25+D26+D27+D28+D29+D30+D31+D32+D33+D34+D35+D36+D37+D38+D39+D40+D41+D42+D43+D45+D50+D51+D52+D53+D54+D68+D69+D71</f>
        <v>249992.21</v>
      </c>
      <c r="E78" s="210">
        <f>E6+E7+E8+E10+E11+E12+E13+E14+E20+E21+E22+E23+E24+E25+E26+E27+E28+E29+E30+E31+E32+E33+E34+E35+E36+E37+E38+E39+E40+E41+E42+E43+E45+E50+E51+E52+E53+E54+E68+E69+E71</f>
        <v>232930</v>
      </c>
      <c r="F78" s="235" t="s">
        <v>220</v>
      </c>
      <c r="G78" s="195"/>
      <c r="H78" s="194"/>
    </row>
    <row r="79" spans="1:9">
      <c r="C79" s="210">
        <f>C16+C17+C47+C48</f>
        <v>9976.2999999999993</v>
      </c>
      <c r="D79" s="210">
        <f>D16+D17+D47+D48</f>
        <v>0</v>
      </c>
      <c r="E79" s="210">
        <f>E16+E17+E47+E48</f>
        <v>0</v>
      </c>
      <c r="F79" s="235" t="s">
        <v>223</v>
      </c>
      <c r="G79" s="195"/>
      <c r="H79" s="194"/>
    </row>
    <row r="80" spans="1:9">
      <c r="C80" s="210">
        <f>C18+C19+C49</f>
        <v>7000</v>
      </c>
      <c r="D80" s="210">
        <f>D18+D19+D49</f>
        <v>0</v>
      </c>
      <c r="E80" s="210">
        <f>E18+E19+E49</f>
        <v>0</v>
      </c>
      <c r="F80" s="235" t="s">
        <v>224</v>
      </c>
      <c r="G80" s="193"/>
      <c r="H80" s="194"/>
    </row>
    <row r="81" spans="1:8">
      <c r="C81" s="210">
        <f>C56+C59+C62+C65</f>
        <v>119517.5</v>
      </c>
      <c r="D81" s="210">
        <f>D56+D59+D62+D65</f>
        <v>124196.7</v>
      </c>
      <c r="E81" s="210">
        <f>E56+E59+E62+E65</f>
        <v>891.09348999999997</v>
      </c>
      <c r="F81" s="235" t="s">
        <v>216</v>
      </c>
      <c r="G81" s="193"/>
      <c r="H81" s="194"/>
    </row>
    <row r="82" spans="1:8" ht="30">
      <c r="C82" s="210">
        <f>SUM(C78:C81)</f>
        <v>351288.76</v>
      </c>
      <c r="D82" s="210">
        <f t="shared" ref="D82:E82" si="6">SUM(D78:D81)</f>
        <v>374188.91</v>
      </c>
      <c r="E82" s="210">
        <f t="shared" si="6"/>
        <v>233821.09349</v>
      </c>
      <c r="G82" s="186">
        <v>53</v>
      </c>
      <c r="H82" s="194" t="s">
        <v>210</v>
      </c>
    </row>
    <row r="83" spans="1:8">
      <c r="G83" s="193"/>
      <c r="H83" s="194"/>
    </row>
    <row r="84" spans="1:8" s="184" customFormat="1">
      <c r="A84" s="95"/>
      <c r="B84" s="182"/>
      <c r="C84" s="183"/>
      <c r="D84" s="183"/>
      <c r="E84" s="183"/>
      <c r="F84" s="235"/>
      <c r="G84" s="196">
        <v>53</v>
      </c>
      <c r="H84" s="197"/>
    </row>
    <row r="85" spans="1:8">
      <c r="G85" s="193"/>
      <c r="H85" s="194"/>
    </row>
    <row r="86" spans="1:8">
      <c r="G86" s="193"/>
      <c r="H86" s="194"/>
    </row>
    <row r="87" spans="1:8">
      <c r="G87" s="193"/>
      <c r="H87" s="194"/>
    </row>
    <row r="88" spans="1:8">
      <c r="G88" s="198"/>
      <c r="H88" s="198"/>
    </row>
    <row r="89" spans="1:8">
      <c r="G89" s="198"/>
      <c r="H89" s="198"/>
    </row>
    <row r="90" spans="1:8">
      <c r="G90" s="199"/>
      <c r="H90" s="198"/>
    </row>
    <row r="91" spans="1:8">
      <c r="G91" s="199"/>
      <c r="H91" s="198"/>
    </row>
    <row r="92" spans="1:8">
      <c r="G92" s="199"/>
      <c r="H92" s="198"/>
    </row>
    <row r="93" spans="1:8" s="200" customFormat="1">
      <c r="A93" s="95"/>
      <c r="B93" s="182"/>
      <c r="C93" s="183"/>
      <c r="D93" s="183"/>
      <c r="E93" s="183"/>
      <c r="F93" s="235"/>
      <c r="G93" s="201"/>
      <c r="H93" s="201"/>
    </row>
    <row r="94" spans="1:8">
      <c r="G94" s="200"/>
      <c r="H94" s="200"/>
    </row>
  </sheetData>
  <mergeCells count="8">
    <mergeCell ref="A1:E1"/>
    <mergeCell ref="F69:G69"/>
    <mergeCell ref="F3:F4"/>
    <mergeCell ref="G3:G4"/>
    <mergeCell ref="H3:H4"/>
    <mergeCell ref="A3:A4"/>
    <mergeCell ref="B3:B4"/>
    <mergeCell ref="C3:E3"/>
  </mergeCells>
  <pageMargins left="0.35433070866141736" right="0.15748031496062992" top="0.36" bottom="0.31496062992125984" header="0.31496062992125984" footer="0.31496062992125984"/>
  <pageSetup paperSize="9" scale="84" fitToHeight="5" orientation="portrait"/>
  <headerFooter alignWithMargins="0"/>
  <rowBreaks count="1" manualBreakCount="1">
    <brk id="54" max="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7"/>
  <sheetViews>
    <sheetView view="pageBreakPreview" topLeftCell="A58" zoomScale="70" zoomScaleNormal="60" zoomScaleSheetLayoutView="70" zoomScalePageLayoutView="60" workbookViewId="0">
      <selection activeCell="F62" sqref="F62:O62"/>
    </sheetView>
  </sheetViews>
  <sheetFormatPr baseColWidth="10" defaultColWidth="9.1640625" defaultRowHeight="16" x14ac:dyDescent="0"/>
  <cols>
    <col min="1" max="1" width="4.6640625" style="95" customWidth="1"/>
    <col min="2" max="2" width="36.5" style="96" customWidth="1"/>
    <col min="3" max="3" width="16.5" style="97" customWidth="1"/>
    <col min="4" max="4" width="10.83203125" style="97" customWidth="1"/>
    <col min="5" max="5" width="17.1640625" style="97" customWidth="1"/>
    <col min="6" max="6" width="15.5" style="243" customWidth="1"/>
    <col min="7" max="7" width="16.1640625" style="97" customWidth="1"/>
    <col min="8" max="8" width="15.83203125" style="97" customWidth="1"/>
    <col min="9" max="9" width="14.6640625" style="97" customWidth="1"/>
    <col min="10" max="10" width="16.1640625" style="97" customWidth="1"/>
    <col min="11" max="11" width="15" style="97" customWidth="1"/>
    <col min="12" max="12" width="14.83203125" style="98" customWidth="1"/>
    <col min="13" max="13" width="16.1640625" style="97" customWidth="1"/>
    <col min="14" max="14" width="16.6640625" style="98" customWidth="1"/>
    <col min="15" max="15" width="21.1640625" style="97" customWidth="1"/>
    <col min="16" max="16" width="10" style="97" customWidth="1"/>
    <col min="17" max="17" width="34" style="97" customWidth="1"/>
    <col min="18" max="18" width="9.6640625" style="97" hidden="1" customWidth="1"/>
    <col min="19" max="19" width="30.83203125" style="97" hidden="1" customWidth="1"/>
    <col min="20" max="256" width="9.1640625" style="97"/>
    <col min="257" max="257" width="4.6640625" style="97" customWidth="1"/>
    <col min="258" max="258" width="36.5" style="97" customWidth="1"/>
    <col min="259" max="259" width="16.5" style="97" customWidth="1"/>
    <col min="260" max="260" width="10.83203125" style="97" customWidth="1"/>
    <col min="261" max="261" width="17.1640625" style="97" customWidth="1"/>
    <col min="262" max="262" width="15.5" style="97" customWidth="1"/>
    <col min="263" max="263" width="16.1640625" style="97" customWidth="1"/>
    <col min="264" max="264" width="15.83203125" style="97" customWidth="1"/>
    <col min="265" max="265" width="14.6640625" style="97" customWidth="1"/>
    <col min="266" max="266" width="16.1640625" style="97" customWidth="1"/>
    <col min="267" max="267" width="15" style="97" customWidth="1"/>
    <col min="268" max="268" width="14.83203125" style="97" customWidth="1"/>
    <col min="269" max="269" width="16.1640625" style="97" customWidth="1"/>
    <col min="270" max="270" width="16.6640625" style="97" customWidth="1"/>
    <col min="271" max="271" width="21.1640625" style="97" customWidth="1"/>
    <col min="272" max="272" width="10" style="97" customWidth="1"/>
    <col min="273" max="273" width="34" style="97" customWidth="1"/>
    <col min="274" max="275" width="0" style="97" hidden="1" customWidth="1"/>
    <col min="276" max="512" width="9.1640625" style="97"/>
    <col min="513" max="513" width="4.6640625" style="97" customWidth="1"/>
    <col min="514" max="514" width="36.5" style="97" customWidth="1"/>
    <col min="515" max="515" width="16.5" style="97" customWidth="1"/>
    <col min="516" max="516" width="10.83203125" style="97" customWidth="1"/>
    <col min="517" max="517" width="17.1640625" style="97" customWidth="1"/>
    <col min="518" max="518" width="15.5" style="97" customWidth="1"/>
    <col min="519" max="519" width="16.1640625" style="97" customWidth="1"/>
    <col min="520" max="520" width="15.83203125" style="97" customWidth="1"/>
    <col min="521" max="521" width="14.6640625" style="97" customWidth="1"/>
    <col min="522" max="522" width="16.1640625" style="97" customWidth="1"/>
    <col min="523" max="523" width="15" style="97" customWidth="1"/>
    <col min="524" max="524" width="14.83203125" style="97" customWidth="1"/>
    <col min="525" max="525" width="16.1640625" style="97" customWidth="1"/>
    <col min="526" max="526" width="16.6640625" style="97" customWidth="1"/>
    <col min="527" max="527" width="21.1640625" style="97" customWidth="1"/>
    <col min="528" max="528" width="10" style="97" customWidth="1"/>
    <col min="529" max="529" width="34" style="97" customWidth="1"/>
    <col min="530" max="531" width="0" style="97" hidden="1" customWidth="1"/>
    <col min="532" max="768" width="9.1640625" style="97"/>
    <col min="769" max="769" width="4.6640625" style="97" customWidth="1"/>
    <col min="770" max="770" width="36.5" style="97" customWidth="1"/>
    <col min="771" max="771" width="16.5" style="97" customWidth="1"/>
    <col min="772" max="772" width="10.83203125" style="97" customWidth="1"/>
    <col min="773" max="773" width="17.1640625" style="97" customWidth="1"/>
    <col min="774" max="774" width="15.5" style="97" customWidth="1"/>
    <col min="775" max="775" width="16.1640625" style="97" customWidth="1"/>
    <col min="776" max="776" width="15.83203125" style="97" customWidth="1"/>
    <col min="777" max="777" width="14.6640625" style="97" customWidth="1"/>
    <col min="778" max="778" width="16.1640625" style="97" customWidth="1"/>
    <col min="779" max="779" width="15" style="97" customWidth="1"/>
    <col min="780" max="780" width="14.83203125" style="97" customWidth="1"/>
    <col min="781" max="781" width="16.1640625" style="97" customWidth="1"/>
    <col min="782" max="782" width="16.6640625" style="97" customWidth="1"/>
    <col min="783" max="783" width="21.1640625" style="97" customWidth="1"/>
    <col min="784" max="784" width="10" style="97" customWidth="1"/>
    <col min="785" max="785" width="34" style="97" customWidth="1"/>
    <col min="786" max="787" width="0" style="97" hidden="1" customWidth="1"/>
    <col min="788" max="1024" width="9.1640625" style="97"/>
    <col min="1025" max="1025" width="4.6640625" style="97" customWidth="1"/>
    <col min="1026" max="1026" width="36.5" style="97" customWidth="1"/>
    <col min="1027" max="1027" width="16.5" style="97" customWidth="1"/>
    <col min="1028" max="1028" width="10.83203125" style="97" customWidth="1"/>
    <col min="1029" max="1029" width="17.1640625" style="97" customWidth="1"/>
    <col min="1030" max="1030" width="15.5" style="97" customWidth="1"/>
    <col min="1031" max="1031" width="16.1640625" style="97" customWidth="1"/>
    <col min="1032" max="1032" width="15.83203125" style="97" customWidth="1"/>
    <col min="1033" max="1033" width="14.6640625" style="97" customWidth="1"/>
    <col min="1034" max="1034" width="16.1640625" style="97" customWidth="1"/>
    <col min="1035" max="1035" width="15" style="97" customWidth="1"/>
    <col min="1036" max="1036" width="14.83203125" style="97" customWidth="1"/>
    <col min="1037" max="1037" width="16.1640625" style="97" customWidth="1"/>
    <col min="1038" max="1038" width="16.6640625" style="97" customWidth="1"/>
    <col min="1039" max="1039" width="21.1640625" style="97" customWidth="1"/>
    <col min="1040" max="1040" width="10" style="97" customWidth="1"/>
    <col min="1041" max="1041" width="34" style="97" customWidth="1"/>
    <col min="1042" max="1043" width="0" style="97" hidden="1" customWidth="1"/>
    <col min="1044" max="1280" width="9.1640625" style="97"/>
    <col min="1281" max="1281" width="4.6640625" style="97" customWidth="1"/>
    <col min="1282" max="1282" width="36.5" style="97" customWidth="1"/>
    <col min="1283" max="1283" width="16.5" style="97" customWidth="1"/>
    <col min="1284" max="1284" width="10.83203125" style="97" customWidth="1"/>
    <col min="1285" max="1285" width="17.1640625" style="97" customWidth="1"/>
    <col min="1286" max="1286" width="15.5" style="97" customWidth="1"/>
    <col min="1287" max="1287" width="16.1640625" style="97" customWidth="1"/>
    <col min="1288" max="1288" width="15.83203125" style="97" customWidth="1"/>
    <col min="1289" max="1289" width="14.6640625" style="97" customWidth="1"/>
    <col min="1290" max="1290" width="16.1640625" style="97" customWidth="1"/>
    <col min="1291" max="1291" width="15" style="97" customWidth="1"/>
    <col min="1292" max="1292" width="14.83203125" style="97" customWidth="1"/>
    <col min="1293" max="1293" width="16.1640625" style="97" customWidth="1"/>
    <col min="1294" max="1294" width="16.6640625" style="97" customWidth="1"/>
    <col min="1295" max="1295" width="21.1640625" style="97" customWidth="1"/>
    <col min="1296" max="1296" width="10" style="97" customWidth="1"/>
    <col min="1297" max="1297" width="34" style="97" customWidth="1"/>
    <col min="1298" max="1299" width="0" style="97" hidden="1" customWidth="1"/>
    <col min="1300" max="1536" width="9.1640625" style="97"/>
    <col min="1537" max="1537" width="4.6640625" style="97" customWidth="1"/>
    <col min="1538" max="1538" width="36.5" style="97" customWidth="1"/>
    <col min="1539" max="1539" width="16.5" style="97" customWidth="1"/>
    <col min="1540" max="1540" width="10.83203125" style="97" customWidth="1"/>
    <col min="1541" max="1541" width="17.1640625" style="97" customWidth="1"/>
    <col min="1542" max="1542" width="15.5" style="97" customWidth="1"/>
    <col min="1543" max="1543" width="16.1640625" style="97" customWidth="1"/>
    <col min="1544" max="1544" width="15.83203125" style="97" customWidth="1"/>
    <col min="1545" max="1545" width="14.6640625" style="97" customWidth="1"/>
    <col min="1546" max="1546" width="16.1640625" style="97" customWidth="1"/>
    <col min="1547" max="1547" width="15" style="97" customWidth="1"/>
    <col min="1548" max="1548" width="14.83203125" style="97" customWidth="1"/>
    <col min="1549" max="1549" width="16.1640625" style="97" customWidth="1"/>
    <col min="1550" max="1550" width="16.6640625" style="97" customWidth="1"/>
    <col min="1551" max="1551" width="21.1640625" style="97" customWidth="1"/>
    <col min="1552" max="1552" width="10" style="97" customWidth="1"/>
    <col min="1553" max="1553" width="34" style="97" customWidth="1"/>
    <col min="1554" max="1555" width="0" style="97" hidden="1" customWidth="1"/>
    <col min="1556" max="1792" width="9.1640625" style="97"/>
    <col min="1793" max="1793" width="4.6640625" style="97" customWidth="1"/>
    <col min="1794" max="1794" width="36.5" style="97" customWidth="1"/>
    <col min="1795" max="1795" width="16.5" style="97" customWidth="1"/>
    <col min="1796" max="1796" width="10.83203125" style="97" customWidth="1"/>
    <col min="1797" max="1797" width="17.1640625" style="97" customWidth="1"/>
    <col min="1798" max="1798" width="15.5" style="97" customWidth="1"/>
    <col min="1799" max="1799" width="16.1640625" style="97" customWidth="1"/>
    <col min="1800" max="1800" width="15.83203125" style="97" customWidth="1"/>
    <col min="1801" max="1801" width="14.6640625" style="97" customWidth="1"/>
    <col min="1802" max="1802" width="16.1640625" style="97" customWidth="1"/>
    <col min="1803" max="1803" width="15" style="97" customWidth="1"/>
    <col min="1804" max="1804" width="14.83203125" style="97" customWidth="1"/>
    <col min="1805" max="1805" width="16.1640625" style="97" customWidth="1"/>
    <col min="1806" max="1806" width="16.6640625" style="97" customWidth="1"/>
    <col min="1807" max="1807" width="21.1640625" style="97" customWidth="1"/>
    <col min="1808" max="1808" width="10" style="97" customWidth="1"/>
    <col min="1809" max="1809" width="34" style="97" customWidth="1"/>
    <col min="1810" max="1811" width="0" style="97" hidden="1" customWidth="1"/>
    <col min="1812" max="2048" width="9.1640625" style="97"/>
    <col min="2049" max="2049" width="4.6640625" style="97" customWidth="1"/>
    <col min="2050" max="2050" width="36.5" style="97" customWidth="1"/>
    <col min="2051" max="2051" width="16.5" style="97" customWidth="1"/>
    <col min="2052" max="2052" width="10.83203125" style="97" customWidth="1"/>
    <col min="2053" max="2053" width="17.1640625" style="97" customWidth="1"/>
    <col min="2054" max="2054" width="15.5" style="97" customWidth="1"/>
    <col min="2055" max="2055" width="16.1640625" style="97" customWidth="1"/>
    <col min="2056" max="2056" width="15.83203125" style="97" customWidth="1"/>
    <col min="2057" max="2057" width="14.6640625" style="97" customWidth="1"/>
    <col min="2058" max="2058" width="16.1640625" style="97" customWidth="1"/>
    <col min="2059" max="2059" width="15" style="97" customWidth="1"/>
    <col min="2060" max="2060" width="14.83203125" style="97" customWidth="1"/>
    <col min="2061" max="2061" width="16.1640625" style="97" customWidth="1"/>
    <col min="2062" max="2062" width="16.6640625" style="97" customWidth="1"/>
    <col min="2063" max="2063" width="21.1640625" style="97" customWidth="1"/>
    <col min="2064" max="2064" width="10" style="97" customWidth="1"/>
    <col min="2065" max="2065" width="34" style="97" customWidth="1"/>
    <col min="2066" max="2067" width="0" style="97" hidden="1" customWidth="1"/>
    <col min="2068" max="2304" width="9.1640625" style="97"/>
    <col min="2305" max="2305" width="4.6640625" style="97" customWidth="1"/>
    <col min="2306" max="2306" width="36.5" style="97" customWidth="1"/>
    <col min="2307" max="2307" width="16.5" style="97" customWidth="1"/>
    <col min="2308" max="2308" width="10.83203125" style="97" customWidth="1"/>
    <col min="2309" max="2309" width="17.1640625" style="97" customWidth="1"/>
    <col min="2310" max="2310" width="15.5" style="97" customWidth="1"/>
    <col min="2311" max="2311" width="16.1640625" style="97" customWidth="1"/>
    <col min="2312" max="2312" width="15.83203125" style="97" customWidth="1"/>
    <col min="2313" max="2313" width="14.6640625" style="97" customWidth="1"/>
    <col min="2314" max="2314" width="16.1640625" style="97" customWidth="1"/>
    <col min="2315" max="2315" width="15" style="97" customWidth="1"/>
    <col min="2316" max="2316" width="14.83203125" style="97" customWidth="1"/>
    <col min="2317" max="2317" width="16.1640625" style="97" customWidth="1"/>
    <col min="2318" max="2318" width="16.6640625" style="97" customWidth="1"/>
    <col min="2319" max="2319" width="21.1640625" style="97" customWidth="1"/>
    <col min="2320" max="2320" width="10" style="97" customWidth="1"/>
    <col min="2321" max="2321" width="34" style="97" customWidth="1"/>
    <col min="2322" max="2323" width="0" style="97" hidden="1" customWidth="1"/>
    <col min="2324" max="2560" width="9.1640625" style="97"/>
    <col min="2561" max="2561" width="4.6640625" style="97" customWidth="1"/>
    <col min="2562" max="2562" width="36.5" style="97" customWidth="1"/>
    <col min="2563" max="2563" width="16.5" style="97" customWidth="1"/>
    <col min="2564" max="2564" width="10.83203125" style="97" customWidth="1"/>
    <col min="2565" max="2565" width="17.1640625" style="97" customWidth="1"/>
    <col min="2566" max="2566" width="15.5" style="97" customWidth="1"/>
    <col min="2567" max="2567" width="16.1640625" style="97" customWidth="1"/>
    <col min="2568" max="2568" width="15.83203125" style="97" customWidth="1"/>
    <col min="2569" max="2569" width="14.6640625" style="97" customWidth="1"/>
    <col min="2570" max="2570" width="16.1640625" style="97" customWidth="1"/>
    <col min="2571" max="2571" width="15" style="97" customWidth="1"/>
    <col min="2572" max="2572" width="14.83203125" style="97" customWidth="1"/>
    <col min="2573" max="2573" width="16.1640625" style="97" customWidth="1"/>
    <col min="2574" max="2574" width="16.6640625" style="97" customWidth="1"/>
    <col min="2575" max="2575" width="21.1640625" style="97" customWidth="1"/>
    <col min="2576" max="2576" width="10" style="97" customWidth="1"/>
    <col min="2577" max="2577" width="34" style="97" customWidth="1"/>
    <col min="2578" max="2579" width="0" style="97" hidden="1" customWidth="1"/>
    <col min="2580" max="2816" width="9.1640625" style="97"/>
    <col min="2817" max="2817" width="4.6640625" style="97" customWidth="1"/>
    <col min="2818" max="2818" width="36.5" style="97" customWidth="1"/>
    <col min="2819" max="2819" width="16.5" style="97" customWidth="1"/>
    <col min="2820" max="2820" width="10.83203125" style="97" customWidth="1"/>
    <col min="2821" max="2821" width="17.1640625" style="97" customWidth="1"/>
    <col min="2822" max="2822" width="15.5" style="97" customWidth="1"/>
    <col min="2823" max="2823" width="16.1640625" style="97" customWidth="1"/>
    <col min="2824" max="2824" width="15.83203125" style="97" customWidth="1"/>
    <col min="2825" max="2825" width="14.6640625" style="97" customWidth="1"/>
    <col min="2826" max="2826" width="16.1640625" style="97" customWidth="1"/>
    <col min="2827" max="2827" width="15" style="97" customWidth="1"/>
    <col min="2828" max="2828" width="14.83203125" style="97" customWidth="1"/>
    <col min="2829" max="2829" width="16.1640625" style="97" customWidth="1"/>
    <col min="2830" max="2830" width="16.6640625" style="97" customWidth="1"/>
    <col min="2831" max="2831" width="21.1640625" style="97" customWidth="1"/>
    <col min="2832" max="2832" width="10" style="97" customWidth="1"/>
    <col min="2833" max="2833" width="34" style="97" customWidth="1"/>
    <col min="2834" max="2835" width="0" style="97" hidden="1" customWidth="1"/>
    <col min="2836" max="3072" width="9.1640625" style="97"/>
    <col min="3073" max="3073" width="4.6640625" style="97" customWidth="1"/>
    <col min="3074" max="3074" width="36.5" style="97" customWidth="1"/>
    <col min="3075" max="3075" width="16.5" style="97" customWidth="1"/>
    <col min="3076" max="3076" width="10.83203125" style="97" customWidth="1"/>
    <col min="3077" max="3077" width="17.1640625" style="97" customWidth="1"/>
    <col min="3078" max="3078" width="15.5" style="97" customWidth="1"/>
    <col min="3079" max="3079" width="16.1640625" style="97" customWidth="1"/>
    <col min="3080" max="3080" width="15.83203125" style="97" customWidth="1"/>
    <col min="3081" max="3081" width="14.6640625" style="97" customWidth="1"/>
    <col min="3082" max="3082" width="16.1640625" style="97" customWidth="1"/>
    <col min="3083" max="3083" width="15" style="97" customWidth="1"/>
    <col min="3084" max="3084" width="14.83203125" style="97" customWidth="1"/>
    <col min="3085" max="3085" width="16.1640625" style="97" customWidth="1"/>
    <col min="3086" max="3086" width="16.6640625" style="97" customWidth="1"/>
    <col min="3087" max="3087" width="21.1640625" style="97" customWidth="1"/>
    <col min="3088" max="3088" width="10" style="97" customWidth="1"/>
    <col min="3089" max="3089" width="34" style="97" customWidth="1"/>
    <col min="3090" max="3091" width="0" style="97" hidden="1" customWidth="1"/>
    <col min="3092" max="3328" width="9.1640625" style="97"/>
    <col min="3329" max="3329" width="4.6640625" style="97" customWidth="1"/>
    <col min="3330" max="3330" width="36.5" style="97" customWidth="1"/>
    <col min="3331" max="3331" width="16.5" style="97" customWidth="1"/>
    <col min="3332" max="3332" width="10.83203125" style="97" customWidth="1"/>
    <col min="3333" max="3333" width="17.1640625" style="97" customWidth="1"/>
    <col min="3334" max="3334" width="15.5" style="97" customWidth="1"/>
    <col min="3335" max="3335" width="16.1640625" style="97" customWidth="1"/>
    <col min="3336" max="3336" width="15.83203125" style="97" customWidth="1"/>
    <col min="3337" max="3337" width="14.6640625" style="97" customWidth="1"/>
    <col min="3338" max="3338" width="16.1640625" style="97" customWidth="1"/>
    <col min="3339" max="3339" width="15" style="97" customWidth="1"/>
    <col min="3340" max="3340" width="14.83203125" style="97" customWidth="1"/>
    <col min="3341" max="3341" width="16.1640625" style="97" customWidth="1"/>
    <col min="3342" max="3342" width="16.6640625" style="97" customWidth="1"/>
    <col min="3343" max="3343" width="21.1640625" style="97" customWidth="1"/>
    <col min="3344" max="3344" width="10" style="97" customWidth="1"/>
    <col min="3345" max="3345" width="34" style="97" customWidth="1"/>
    <col min="3346" max="3347" width="0" style="97" hidden="1" customWidth="1"/>
    <col min="3348" max="3584" width="9.1640625" style="97"/>
    <col min="3585" max="3585" width="4.6640625" style="97" customWidth="1"/>
    <col min="3586" max="3586" width="36.5" style="97" customWidth="1"/>
    <col min="3587" max="3587" width="16.5" style="97" customWidth="1"/>
    <col min="3588" max="3588" width="10.83203125" style="97" customWidth="1"/>
    <col min="3589" max="3589" width="17.1640625" style="97" customWidth="1"/>
    <col min="3590" max="3590" width="15.5" style="97" customWidth="1"/>
    <col min="3591" max="3591" width="16.1640625" style="97" customWidth="1"/>
    <col min="3592" max="3592" width="15.83203125" style="97" customWidth="1"/>
    <col min="3593" max="3593" width="14.6640625" style="97" customWidth="1"/>
    <col min="3594" max="3594" width="16.1640625" style="97" customWidth="1"/>
    <col min="3595" max="3595" width="15" style="97" customWidth="1"/>
    <col min="3596" max="3596" width="14.83203125" style="97" customWidth="1"/>
    <col min="3597" max="3597" width="16.1640625" style="97" customWidth="1"/>
    <col min="3598" max="3598" width="16.6640625" style="97" customWidth="1"/>
    <col min="3599" max="3599" width="21.1640625" style="97" customWidth="1"/>
    <col min="3600" max="3600" width="10" style="97" customWidth="1"/>
    <col min="3601" max="3601" width="34" style="97" customWidth="1"/>
    <col min="3602" max="3603" width="0" style="97" hidden="1" customWidth="1"/>
    <col min="3604" max="3840" width="9.1640625" style="97"/>
    <col min="3841" max="3841" width="4.6640625" style="97" customWidth="1"/>
    <col min="3842" max="3842" width="36.5" style="97" customWidth="1"/>
    <col min="3843" max="3843" width="16.5" style="97" customWidth="1"/>
    <col min="3844" max="3844" width="10.83203125" style="97" customWidth="1"/>
    <col min="3845" max="3845" width="17.1640625" style="97" customWidth="1"/>
    <col min="3846" max="3846" width="15.5" style="97" customWidth="1"/>
    <col min="3847" max="3847" width="16.1640625" style="97" customWidth="1"/>
    <col min="3848" max="3848" width="15.83203125" style="97" customWidth="1"/>
    <col min="3849" max="3849" width="14.6640625" style="97" customWidth="1"/>
    <col min="3850" max="3850" width="16.1640625" style="97" customWidth="1"/>
    <col min="3851" max="3851" width="15" style="97" customWidth="1"/>
    <col min="3852" max="3852" width="14.83203125" style="97" customWidth="1"/>
    <col min="3853" max="3853" width="16.1640625" style="97" customWidth="1"/>
    <col min="3854" max="3854" width="16.6640625" style="97" customWidth="1"/>
    <col min="3855" max="3855" width="21.1640625" style="97" customWidth="1"/>
    <col min="3856" max="3856" width="10" style="97" customWidth="1"/>
    <col min="3857" max="3857" width="34" style="97" customWidth="1"/>
    <col min="3858" max="3859" width="0" style="97" hidden="1" customWidth="1"/>
    <col min="3860" max="4096" width="9.1640625" style="97"/>
    <col min="4097" max="4097" width="4.6640625" style="97" customWidth="1"/>
    <col min="4098" max="4098" width="36.5" style="97" customWidth="1"/>
    <col min="4099" max="4099" width="16.5" style="97" customWidth="1"/>
    <col min="4100" max="4100" width="10.83203125" style="97" customWidth="1"/>
    <col min="4101" max="4101" width="17.1640625" style="97" customWidth="1"/>
    <col min="4102" max="4102" width="15.5" style="97" customWidth="1"/>
    <col min="4103" max="4103" width="16.1640625" style="97" customWidth="1"/>
    <col min="4104" max="4104" width="15.83203125" style="97" customWidth="1"/>
    <col min="4105" max="4105" width="14.6640625" style="97" customWidth="1"/>
    <col min="4106" max="4106" width="16.1640625" style="97" customWidth="1"/>
    <col min="4107" max="4107" width="15" style="97" customWidth="1"/>
    <col min="4108" max="4108" width="14.83203125" style="97" customWidth="1"/>
    <col min="4109" max="4109" width="16.1640625" style="97" customWidth="1"/>
    <col min="4110" max="4110" width="16.6640625" style="97" customWidth="1"/>
    <col min="4111" max="4111" width="21.1640625" style="97" customWidth="1"/>
    <col min="4112" max="4112" width="10" style="97" customWidth="1"/>
    <col min="4113" max="4113" width="34" style="97" customWidth="1"/>
    <col min="4114" max="4115" width="0" style="97" hidden="1" customWidth="1"/>
    <col min="4116" max="4352" width="9.1640625" style="97"/>
    <col min="4353" max="4353" width="4.6640625" style="97" customWidth="1"/>
    <col min="4354" max="4354" width="36.5" style="97" customWidth="1"/>
    <col min="4355" max="4355" width="16.5" style="97" customWidth="1"/>
    <col min="4356" max="4356" width="10.83203125" style="97" customWidth="1"/>
    <col min="4357" max="4357" width="17.1640625" style="97" customWidth="1"/>
    <col min="4358" max="4358" width="15.5" style="97" customWidth="1"/>
    <col min="4359" max="4359" width="16.1640625" style="97" customWidth="1"/>
    <col min="4360" max="4360" width="15.83203125" style="97" customWidth="1"/>
    <col min="4361" max="4361" width="14.6640625" style="97" customWidth="1"/>
    <col min="4362" max="4362" width="16.1640625" style="97" customWidth="1"/>
    <col min="4363" max="4363" width="15" style="97" customWidth="1"/>
    <col min="4364" max="4364" width="14.83203125" style="97" customWidth="1"/>
    <col min="4365" max="4365" width="16.1640625" style="97" customWidth="1"/>
    <col min="4366" max="4366" width="16.6640625" style="97" customWidth="1"/>
    <col min="4367" max="4367" width="21.1640625" style="97" customWidth="1"/>
    <col min="4368" max="4368" width="10" style="97" customWidth="1"/>
    <col min="4369" max="4369" width="34" style="97" customWidth="1"/>
    <col min="4370" max="4371" width="0" style="97" hidden="1" customWidth="1"/>
    <col min="4372" max="4608" width="9.1640625" style="97"/>
    <col min="4609" max="4609" width="4.6640625" style="97" customWidth="1"/>
    <col min="4610" max="4610" width="36.5" style="97" customWidth="1"/>
    <col min="4611" max="4611" width="16.5" style="97" customWidth="1"/>
    <col min="4612" max="4612" width="10.83203125" style="97" customWidth="1"/>
    <col min="4613" max="4613" width="17.1640625" style="97" customWidth="1"/>
    <col min="4614" max="4614" width="15.5" style="97" customWidth="1"/>
    <col min="4615" max="4615" width="16.1640625" style="97" customWidth="1"/>
    <col min="4616" max="4616" width="15.83203125" style="97" customWidth="1"/>
    <col min="4617" max="4617" width="14.6640625" style="97" customWidth="1"/>
    <col min="4618" max="4618" width="16.1640625" style="97" customWidth="1"/>
    <col min="4619" max="4619" width="15" style="97" customWidth="1"/>
    <col min="4620" max="4620" width="14.83203125" style="97" customWidth="1"/>
    <col min="4621" max="4621" width="16.1640625" style="97" customWidth="1"/>
    <col min="4622" max="4622" width="16.6640625" style="97" customWidth="1"/>
    <col min="4623" max="4623" width="21.1640625" style="97" customWidth="1"/>
    <col min="4624" max="4624" width="10" style="97" customWidth="1"/>
    <col min="4625" max="4625" width="34" style="97" customWidth="1"/>
    <col min="4626" max="4627" width="0" style="97" hidden="1" customWidth="1"/>
    <col min="4628" max="4864" width="9.1640625" style="97"/>
    <col min="4865" max="4865" width="4.6640625" style="97" customWidth="1"/>
    <col min="4866" max="4866" width="36.5" style="97" customWidth="1"/>
    <col min="4867" max="4867" width="16.5" style="97" customWidth="1"/>
    <col min="4868" max="4868" width="10.83203125" style="97" customWidth="1"/>
    <col min="4869" max="4869" width="17.1640625" style="97" customWidth="1"/>
    <col min="4870" max="4870" width="15.5" style="97" customWidth="1"/>
    <col min="4871" max="4871" width="16.1640625" style="97" customWidth="1"/>
    <col min="4872" max="4872" width="15.83203125" style="97" customWidth="1"/>
    <col min="4873" max="4873" width="14.6640625" style="97" customWidth="1"/>
    <col min="4874" max="4874" width="16.1640625" style="97" customWidth="1"/>
    <col min="4875" max="4875" width="15" style="97" customWidth="1"/>
    <col min="4876" max="4876" width="14.83203125" style="97" customWidth="1"/>
    <col min="4877" max="4877" width="16.1640625" style="97" customWidth="1"/>
    <col min="4878" max="4878" width="16.6640625" style="97" customWidth="1"/>
    <col min="4879" max="4879" width="21.1640625" style="97" customWidth="1"/>
    <col min="4880" max="4880" width="10" style="97" customWidth="1"/>
    <col min="4881" max="4881" width="34" style="97" customWidth="1"/>
    <col min="4882" max="4883" width="0" style="97" hidden="1" customWidth="1"/>
    <col min="4884" max="5120" width="9.1640625" style="97"/>
    <col min="5121" max="5121" width="4.6640625" style="97" customWidth="1"/>
    <col min="5122" max="5122" width="36.5" style="97" customWidth="1"/>
    <col min="5123" max="5123" width="16.5" style="97" customWidth="1"/>
    <col min="5124" max="5124" width="10.83203125" style="97" customWidth="1"/>
    <col min="5125" max="5125" width="17.1640625" style="97" customWidth="1"/>
    <col min="5126" max="5126" width="15.5" style="97" customWidth="1"/>
    <col min="5127" max="5127" width="16.1640625" style="97" customWidth="1"/>
    <col min="5128" max="5128" width="15.83203125" style="97" customWidth="1"/>
    <col min="5129" max="5129" width="14.6640625" style="97" customWidth="1"/>
    <col min="5130" max="5130" width="16.1640625" style="97" customWidth="1"/>
    <col min="5131" max="5131" width="15" style="97" customWidth="1"/>
    <col min="5132" max="5132" width="14.83203125" style="97" customWidth="1"/>
    <col min="5133" max="5133" width="16.1640625" style="97" customWidth="1"/>
    <col min="5134" max="5134" width="16.6640625" style="97" customWidth="1"/>
    <col min="5135" max="5135" width="21.1640625" style="97" customWidth="1"/>
    <col min="5136" max="5136" width="10" style="97" customWidth="1"/>
    <col min="5137" max="5137" width="34" style="97" customWidth="1"/>
    <col min="5138" max="5139" width="0" style="97" hidden="1" customWidth="1"/>
    <col min="5140" max="5376" width="9.1640625" style="97"/>
    <col min="5377" max="5377" width="4.6640625" style="97" customWidth="1"/>
    <col min="5378" max="5378" width="36.5" style="97" customWidth="1"/>
    <col min="5379" max="5379" width="16.5" style="97" customWidth="1"/>
    <col min="5380" max="5380" width="10.83203125" style="97" customWidth="1"/>
    <col min="5381" max="5381" width="17.1640625" style="97" customWidth="1"/>
    <col min="5382" max="5382" width="15.5" style="97" customWidth="1"/>
    <col min="5383" max="5383" width="16.1640625" style="97" customWidth="1"/>
    <col min="5384" max="5384" width="15.83203125" style="97" customWidth="1"/>
    <col min="5385" max="5385" width="14.6640625" style="97" customWidth="1"/>
    <col min="5386" max="5386" width="16.1640625" style="97" customWidth="1"/>
    <col min="5387" max="5387" width="15" style="97" customWidth="1"/>
    <col min="5388" max="5388" width="14.83203125" style="97" customWidth="1"/>
    <col min="5389" max="5389" width="16.1640625" style="97" customWidth="1"/>
    <col min="5390" max="5390" width="16.6640625" style="97" customWidth="1"/>
    <col min="5391" max="5391" width="21.1640625" style="97" customWidth="1"/>
    <col min="5392" max="5392" width="10" style="97" customWidth="1"/>
    <col min="5393" max="5393" width="34" style="97" customWidth="1"/>
    <col min="5394" max="5395" width="0" style="97" hidden="1" customWidth="1"/>
    <col min="5396" max="5632" width="9.1640625" style="97"/>
    <col min="5633" max="5633" width="4.6640625" style="97" customWidth="1"/>
    <col min="5634" max="5634" width="36.5" style="97" customWidth="1"/>
    <col min="5635" max="5635" width="16.5" style="97" customWidth="1"/>
    <col min="5636" max="5636" width="10.83203125" style="97" customWidth="1"/>
    <col min="5637" max="5637" width="17.1640625" style="97" customWidth="1"/>
    <col min="5638" max="5638" width="15.5" style="97" customWidth="1"/>
    <col min="5639" max="5639" width="16.1640625" style="97" customWidth="1"/>
    <col min="5640" max="5640" width="15.83203125" style="97" customWidth="1"/>
    <col min="5641" max="5641" width="14.6640625" style="97" customWidth="1"/>
    <col min="5642" max="5642" width="16.1640625" style="97" customWidth="1"/>
    <col min="5643" max="5643" width="15" style="97" customWidth="1"/>
    <col min="5644" max="5644" width="14.83203125" style="97" customWidth="1"/>
    <col min="5645" max="5645" width="16.1640625" style="97" customWidth="1"/>
    <col min="5646" max="5646" width="16.6640625" style="97" customWidth="1"/>
    <col min="5647" max="5647" width="21.1640625" style="97" customWidth="1"/>
    <col min="5648" max="5648" width="10" style="97" customWidth="1"/>
    <col min="5649" max="5649" width="34" style="97" customWidth="1"/>
    <col min="5650" max="5651" width="0" style="97" hidden="1" customWidth="1"/>
    <col min="5652" max="5888" width="9.1640625" style="97"/>
    <col min="5889" max="5889" width="4.6640625" style="97" customWidth="1"/>
    <col min="5890" max="5890" width="36.5" style="97" customWidth="1"/>
    <col min="5891" max="5891" width="16.5" style="97" customWidth="1"/>
    <col min="5892" max="5892" width="10.83203125" style="97" customWidth="1"/>
    <col min="5893" max="5893" width="17.1640625" style="97" customWidth="1"/>
    <col min="5894" max="5894" width="15.5" style="97" customWidth="1"/>
    <col min="5895" max="5895" width="16.1640625" style="97" customWidth="1"/>
    <col min="5896" max="5896" width="15.83203125" style="97" customWidth="1"/>
    <col min="5897" max="5897" width="14.6640625" style="97" customWidth="1"/>
    <col min="5898" max="5898" width="16.1640625" style="97" customWidth="1"/>
    <col min="5899" max="5899" width="15" style="97" customWidth="1"/>
    <col min="5900" max="5900" width="14.83203125" style="97" customWidth="1"/>
    <col min="5901" max="5901" width="16.1640625" style="97" customWidth="1"/>
    <col min="5902" max="5902" width="16.6640625" style="97" customWidth="1"/>
    <col min="5903" max="5903" width="21.1640625" style="97" customWidth="1"/>
    <col min="5904" max="5904" width="10" style="97" customWidth="1"/>
    <col min="5905" max="5905" width="34" style="97" customWidth="1"/>
    <col min="5906" max="5907" width="0" style="97" hidden="1" customWidth="1"/>
    <col min="5908" max="6144" width="9.1640625" style="97"/>
    <col min="6145" max="6145" width="4.6640625" style="97" customWidth="1"/>
    <col min="6146" max="6146" width="36.5" style="97" customWidth="1"/>
    <col min="6147" max="6147" width="16.5" style="97" customWidth="1"/>
    <col min="6148" max="6148" width="10.83203125" style="97" customWidth="1"/>
    <col min="6149" max="6149" width="17.1640625" style="97" customWidth="1"/>
    <col min="6150" max="6150" width="15.5" style="97" customWidth="1"/>
    <col min="6151" max="6151" width="16.1640625" style="97" customWidth="1"/>
    <col min="6152" max="6152" width="15.83203125" style="97" customWidth="1"/>
    <col min="6153" max="6153" width="14.6640625" style="97" customWidth="1"/>
    <col min="6154" max="6154" width="16.1640625" style="97" customWidth="1"/>
    <col min="6155" max="6155" width="15" style="97" customWidth="1"/>
    <col min="6156" max="6156" width="14.83203125" style="97" customWidth="1"/>
    <col min="6157" max="6157" width="16.1640625" style="97" customWidth="1"/>
    <col min="6158" max="6158" width="16.6640625" style="97" customWidth="1"/>
    <col min="6159" max="6159" width="21.1640625" style="97" customWidth="1"/>
    <col min="6160" max="6160" width="10" style="97" customWidth="1"/>
    <col min="6161" max="6161" width="34" style="97" customWidth="1"/>
    <col min="6162" max="6163" width="0" style="97" hidden="1" customWidth="1"/>
    <col min="6164" max="6400" width="9.1640625" style="97"/>
    <col min="6401" max="6401" width="4.6640625" style="97" customWidth="1"/>
    <col min="6402" max="6402" width="36.5" style="97" customWidth="1"/>
    <col min="6403" max="6403" width="16.5" style="97" customWidth="1"/>
    <col min="6404" max="6404" width="10.83203125" style="97" customWidth="1"/>
    <col min="6405" max="6405" width="17.1640625" style="97" customWidth="1"/>
    <col min="6406" max="6406" width="15.5" style="97" customWidth="1"/>
    <col min="6407" max="6407" width="16.1640625" style="97" customWidth="1"/>
    <col min="6408" max="6408" width="15.83203125" style="97" customWidth="1"/>
    <col min="6409" max="6409" width="14.6640625" style="97" customWidth="1"/>
    <col min="6410" max="6410" width="16.1640625" style="97" customWidth="1"/>
    <col min="6411" max="6411" width="15" style="97" customWidth="1"/>
    <col min="6412" max="6412" width="14.83203125" style="97" customWidth="1"/>
    <col min="6413" max="6413" width="16.1640625" style="97" customWidth="1"/>
    <col min="6414" max="6414" width="16.6640625" style="97" customWidth="1"/>
    <col min="6415" max="6415" width="21.1640625" style="97" customWidth="1"/>
    <col min="6416" max="6416" width="10" style="97" customWidth="1"/>
    <col min="6417" max="6417" width="34" style="97" customWidth="1"/>
    <col min="6418" max="6419" width="0" style="97" hidden="1" customWidth="1"/>
    <col min="6420" max="6656" width="9.1640625" style="97"/>
    <col min="6657" max="6657" width="4.6640625" style="97" customWidth="1"/>
    <col min="6658" max="6658" width="36.5" style="97" customWidth="1"/>
    <col min="6659" max="6659" width="16.5" style="97" customWidth="1"/>
    <col min="6660" max="6660" width="10.83203125" style="97" customWidth="1"/>
    <col min="6661" max="6661" width="17.1640625" style="97" customWidth="1"/>
    <col min="6662" max="6662" width="15.5" style="97" customWidth="1"/>
    <col min="6663" max="6663" width="16.1640625" style="97" customWidth="1"/>
    <col min="6664" max="6664" width="15.83203125" style="97" customWidth="1"/>
    <col min="6665" max="6665" width="14.6640625" style="97" customWidth="1"/>
    <col min="6666" max="6666" width="16.1640625" style="97" customWidth="1"/>
    <col min="6667" max="6667" width="15" style="97" customWidth="1"/>
    <col min="6668" max="6668" width="14.83203125" style="97" customWidth="1"/>
    <col min="6669" max="6669" width="16.1640625" style="97" customWidth="1"/>
    <col min="6670" max="6670" width="16.6640625" style="97" customWidth="1"/>
    <col min="6671" max="6671" width="21.1640625" style="97" customWidth="1"/>
    <col min="6672" max="6672" width="10" style="97" customWidth="1"/>
    <col min="6673" max="6673" width="34" style="97" customWidth="1"/>
    <col min="6674" max="6675" width="0" style="97" hidden="1" customWidth="1"/>
    <col min="6676" max="6912" width="9.1640625" style="97"/>
    <col min="6913" max="6913" width="4.6640625" style="97" customWidth="1"/>
    <col min="6914" max="6914" width="36.5" style="97" customWidth="1"/>
    <col min="6915" max="6915" width="16.5" style="97" customWidth="1"/>
    <col min="6916" max="6916" width="10.83203125" style="97" customWidth="1"/>
    <col min="6917" max="6917" width="17.1640625" style="97" customWidth="1"/>
    <col min="6918" max="6918" width="15.5" style="97" customWidth="1"/>
    <col min="6919" max="6919" width="16.1640625" style="97" customWidth="1"/>
    <col min="6920" max="6920" width="15.83203125" style="97" customWidth="1"/>
    <col min="6921" max="6921" width="14.6640625" style="97" customWidth="1"/>
    <col min="6922" max="6922" width="16.1640625" style="97" customWidth="1"/>
    <col min="6923" max="6923" width="15" style="97" customWidth="1"/>
    <col min="6924" max="6924" width="14.83203125" style="97" customWidth="1"/>
    <col min="6925" max="6925" width="16.1640625" style="97" customWidth="1"/>
    <col min="6926" max="6926" width="16.6640625" style="97" customWidth="1"/>
    <col min="6927" max="6927" width="21.1640625" style="97" customWidth="1"/>
    <col min="6928" max="6928" width="10" style="97" customWidth="1"/>
    <col min="6929" max="6929" width="34" style="97" customWidth="1"/>
    <col min="6930" max="6931" width="0" style="97" hidden="1" customWidth="1"/>
    <col min="6932" max="7168" width="9.1640625" style="97"/>
    <col min="7169" max="7169" width="4.6640625" style="97" customWidth="1"/>
    <col min="7170" max="7170" width="36.5" style="97" customWidth="1"/>
    <col min="7171" max="7171" width="16.5" style="97" customWidth="1"/>
    <col min="7172" max="7172" width="10.83203125" style="97" customWidth="1"/>
    <col min="7173" max="7173" width="17.1640625" style="97" customWidth="1"/>
    <col min="7174" max="7174" width="15.5" style="97" customWidth="1"/>
    <col min="7175" max="7175" width="16.1640625" style="97" customWidth="1"/>
    <col min="7176" max="7176" width="15.83203125" style="97" customWidth="1"/>
    <col min="7177" max="7177" width="14.6640625" style="97" customWidth="1"/>
    <col min="7178" max="7178" width="16.1640625" style="97" customWidth="1"/>
    <col min="7179" max="7179" width="15" style="97" customWidth="1"/>
    <col min="7180" max="7180" width="14.83203125" style="97" customWidth="1"/>
    <col min="7181" max="7181" width="16.1640625" style="97" customWidth="1"/>
    <col min="7182" max="7182" width="16.6640625" style="97" customWidth="1"/>
    <col min="7183" max="7183" width="21.1640625" style="97" customWidth="1"/>
    <col min="7184" max="7184" width="10" style="97" customWidth="1"/>
    <col min="7185" max="7185" width="34" style="97" customWidth="1"/>
    <col min="7186" max="7187" width="0" style="97" hidden="1" customWidth="1"/>
    <col min="7188" max="7424" width="9.1640625" style="97"/>
    <col min="7425" max="7425" width="4.6640625" style="97" customWidth="1"/>
    <col min="7426" max="7426" width="36.5" style="97" customWidth="1"/>
    <col min="7427" max="7427" width="16.5" style="97" customWidth="1"/>
    <col min="7428" max="7428" width="10.83203125" style="97" customWidth="1"/>
    <col min="7429" max="7429" width="17.1640625" style="97" customWidth="1"/>
    <col min="7430" max="7430" width="15.5" style="97" customWidth="1"/>
    <col min="7431" max="7431" width="16.1640625" style="97" customWidth="1"/>
    <col min="7432" max="7432" width="15.83203125" style="97" customWidth="1"/>
    <col min="7433" max="7433" width="14.6640625" style="97" customWidth="1"/>
    <col min="7434" max="7434" width="16.1640625" style="97" customWidth="1"/>
    <col min="7435" max="7435" width="15" style="97" customWidth="1"/>
    <col min="7436" max="7436" width="14.83203125" style="97" customWidth="1"/>
    <col min="7437" max="7437" width="16.1640625" style="97" customWidth="1"/>
    <col min="7438" max="7438" width="16.6640625" style="97" customWidth="1"/>
    <col min="7439" max="7439" width="21.1640625" style="97" customWidth="1"/>
    <col min="7440" max="7440" width="10" style="97" customWidth="1"/>
    <col min="7441" max="7441" width="34" style="97" customWidth="1"/>
    <col min="7442" max="7443" width="0" style="97" hidden="1" customWidth="1"/>
    <col min="7444" max="7680" width="9.1640625" style="97"/>
    <col min="7681" max="7681" width="4.6640625" style="97" customWidth="1"/>
    <col min="7682" max="7682" width="36.5" style="97" customWidth="1"/>
    <col min="7683" max="7683" width="16.5" style="97" customWidth="1"/>
    <col min="7684" max="7684" width="10.83203125" style="97" customWidth="1"/>
    <col min="7685" max="7685" width="17.1640625" style="97" customWidth="1"/>
    <col min="7686" max="7686" width="15.5" style="97" customWidth="1"/>
    <col min="7687" max="7687" width="16.1640625" style="97" customWidth="1"/>
    <col min="7688" max="7688" width="15.83203125" style="97" customWidth="1"/>
    <col min="7689" max="7689" width="14.6640625" style="97" customWidth="1"/>
    <col min="7690" max="7690" width="16.1640625" style="97" customWidth="1"/>
    <col min="7691" max="7691" width="15" style="97" customWidth="1"/>
    <col min="7692" max="7692" width="14.83203125" style="97" customWidth="1"/>
    <col min="7693" max="7693" width="16.1640625" style="97" customWidth="1"/>
    <col min="7694" max="7694" width="16.6640625" style="97" customWidth="1"/>
    <col min="7695" max="7695" width="21.1640625" style="97" customWidth="1"/>
    <col min="7696" max="7696" width="10" style="97" customWidth="1"/>
    <col min="7697" max="7697" width="34" style="97" customWidth="1"/>
    <col min="7698" max="7699" width="0" style="97" hidden="1" customWidth="1"/>
    <col min="7700" max="7936" width="9.1640625" style="97"/>
    <col min="7937" max="7937" width="4.6640625" style="97" customWidth="1"/>
    <col min="7938" max="7938" width="36.5" style="97" customWidth="1"/>
    <col min="7939" max="7939" width="16.5" style="97" customWidth="1"/>
    <col min="7940" max="7940" width="10.83203125" style="97" customWidth="1"/>
    <col min="7941" max="7941" width="17.1640625" style="97" customWidth="1"/>
    <col min="7942" max="7942" width="15.5" style="97" customWidth="1"/>
    <col min="7943" max="7943" width="16.1640625" style="97" customWidth="1"/>
    <col min="7944" max="7944" width="15.83203125" style="97" customWidth="1"/>
    <col min="7945" max="7945" width="14.6640625" style="97" customWidth="1"/>
    <col min="7946" max="7946" width="16.1640625" style="97" customWidth="1"/>
    <col min="7947" max="7947" width="15" style="97" customWidth="1"/>
    <col min="7948" max="7948" width="14.83203125" style="97" customWidth="1"/>
    <col min="7949" max="7949" width="16.1640625" style="97" customWidth="1"/>
    <col min="7950" max="7950" width="16.6640625" style="97" customWidth="1"/>
    <col min="7951" max="7951" width="21.1640625" style="97" customWidth="1"/>
    <col min="7952" max="7952" width="10" style="97" customWidth="1"/>
    <col min="7953" max="7953" width="34" style="97" customWidth="1"/>
    <col min="7954" max="7955" width="0" style="97" hidden="1" customWidth="1"/>
    <col min="7956" max="8192" width="9.1640625" style="97"/>
    <col min="8193" max="8193" width="4.6640625" style="97" customWidth="1"/>
    <col min="8194" max="8194" width="36.5" style="97" customWidth="1"/>
    <col min="8195" max="8195" width="16.5" style="97" customWidth="1"/>
    <col min="8196" max="8196" width="10.83203125" style="97" customWidth="1"/>
    <col min="8197" max="8197" width="17.1640625" style="97" customWidth="1"/>
    <col min="8198" max="8198" width="15.5" style="97" customWidth="1"/>
    <col min="8199" max="8199" width="16.1640625" style="97" customWidth="1"/>
    <col min="8200" max="8200" width="15.83203125" style="97" customWidth="1"/>
    <col min="8201" max="8201" width="14.6640625" style="97" customWidth="1"/>
    <col min="8202" max="8202" width="16.1640625" style="97" customWidth="1"/>
    <col min="8203" max="8203" width="15" style="97" customWidth="1"/>
    <col min="8204" max="8204" width="14.83203125" style="97" customWidth="1"/>
    <col min="8205" max="8205" width="16.1640625" style="97" customWidth="1"/>
    <col min="8206" max="8206" width="16.6640625" style="97" customWidth="1"/>
    <col min="8207" max="8207" width="21.1640625" style="97" customWidth="1"/>
    <col min="8208" max="8208" width="10" style="97" customWidth="1"/>
    <col min="8209" max="8209" width="34" style="97" customWidth="1"/>
    <col min="8210" max="8211" width="0" style="97" hidden="1" customWidth="1"/>
    <col min="8212" max="8448" width="9.1640625" style="97"/>
    <col min="8449" max="8449" width="4.6640625" style="97" customWidth="1"/>
    <col min="8450" max="8450" width="36.5" style="97" customWidth="1"/>
    <col min="8451" max="8451" width="16.5" style="97" customWidth="1"/>
    <col min="8452" max="8452" width="10.83203125" style="97" customWidth="1"/>
    <col min="8453" max="8453" width="17.1640625" style="97" customWidth="1"/>
    <col min="8454" max="8454" width="15.5" style="97" customWidth="1"/>
    <col min="8455" max="8455" width="16.1640625" style="97" customWidth="1"/>
    <col min="8456" max="8456" width="15.83203125" style="97" customWidth="1"/>
    <col min="8457" max="8457" width="14.6640625" style="97" customWidth="1"/>
    <col min="8458" max="8458" width="16.1640625" style="97" customWidth="1"/>
    <col min="8459" max="8459" width="15" style="97" customWidth="1"/>
    <col min="8460" max="8460" width="14.83203125" style="97" customWidth="1"/>
    <col min="8461" max="8461" width="16.1640625" style="97" customWidth="1"/>
    <col min="8462" max="8462" width="16.6640625" style="97" customWidth="1"/>
    <col min="8463" max="8463" width="21.1640625" style="97" customWidth="1"/>
    <col min="8464" max="8464" width="10" style="97" customWidth="1"/>
    <col min="8465" max="8465" width="34" style="97" customWidth="1"/>
    <col min="8466" max="8467" width="0" style="97" hidden="1" customWidth="1"/>
    <col min="8468" max="8704" width="9.1640625" style="97"/>
    <col min="8705" max="8705" width="4.6640625" style="97" customWidth="1"/>
    <col min="8706" max="8706" width="36.5" style="97" customWidth="1"/>
    <col min="8707" max="8707" width="16.5" style="97" customWidth="1"/>
    <col min="8708" max="8708" width="10.83203125" style="97" customWidth="1"/>
    <col min="8709" max="8709" width="17.1640625" style="97" customWidth="1"/>
    <col min="8710" max="8710" width="15.5" style="97" customWidth="1"/>
    <col min="8711" max="8711" width="16.1640625" style="97" customWidth="1"/>
    <col min="8712" max="8712" width="15.83203125" style="97" customWidth="1"/>
    <col min="8713" max="8713" width="14.6640625" style="97" customWidth="1"/>
    <col min="8714" max="8714" width="16.1640625" style="97" customWidth="1"/>
    <col min="8715" max="8715" width="15" style="97" customWidth="1"/>
    <col min="8716" max="8716" width="14.83203125" style="97" customWidth="1"/>
    <col min="8717" max="8717" width="16.1640625" style="97" customWidth="1"/>
    <col min="8718" max="8718" width="16.6640625" style="97" customWidth="1"/>
    <col min="8719" max="8719" width="21.1640625" style="97" customWidth="1"/>
    <col min="8720" max="8720" width="10" style="97" customWidth="1"/>
    <col min="8721" max="8721" width="34" style="97" customWidth="1"/>
    <col min="8722" max="8723" width="0" style="97" hidden="1" customWidth="1"/>
    <col min="8724" max="8960" width="9.1640625" style="97"/>
    <col min="8961" max="8961" width="4.6640625" style="97" customWidth="1"/>
    <col min="8962" max="8962" width="36.5" style="97" customWidth="1"/>
    <col min="8963" max="8963" width="16.5" style="97" customWidth="1"/>
    <col min="8964" max="8964" width="10.83203125" style="97" customWidth="1"/>
    <col min="8965" max="8965" width="17.1640625" style="97" customWidth="1"/>
    <col min="8966" max="8966" width="15.5" style="97" customWidth="1"/>
    <col min="8967" max="8967" width="16.1640625" style="97" customWidth="1"/>
    <col min="8968" max="8968" width="15.83203125" style="97" customWidth="1"/>
    <col min="8969" max="8969" width="14.6640625" style="97" customWidth="1"/>
    <col min="8970" max="8970" width="16.1640625" style="97" customWidth="1"/>
    <col min="8971" max="8971" width="15" style="97" customWidth="1"/>
    <col min="8972" max="8972" width="14.83203125" style="97" customWidth="1"/>
    <col min="8973" max="8973" width="16.1640625" style="97" customWidth="1"/>
    <col min="8974" max="8974" width="16.6640625" style="97" customWidth="1"/>
    <col min="8975" max="8975" width="21.1640625" style="97" customWidth="1"/>
    <col min="8976" max="8976" width="10" style="97" customWidth="1"/>
    <col min="8977" max="8977" width="34" style="97" customWidth="1"/>
    <col min="8978" max="8979" width="0" style="97" hidden="1" customWidth="1"/>
    <col min="8980" max="9216" width="9.1640625" style="97"/>
    <col min="9217" max="9217" width="4.6640625" style="97" customWidth="1"/>
    <col min="9218" max="9218" width="36.5" style="97" customWidth="1"/>
    <col min="9219" max="9219" width="16.5" style="97" customWidth="1"/>
    <col min="9220" max="9220" width="10.83203125" style="97" customWidth="1"/>
    <col min="9221" max="9221" width="17.1640625" style="97" customWidth="1"/>
    <col min="9222" max="9222" width="15.5" style="97" customWidth="1"/>
    <col min="9223" max="9223" width="16.1640625" style="97" customWidth="1"/>
    <col min="9224" max="9224" width="15.83203125" style="97" customWidth="1"/>
    <col min="9225" max="9225" width="14.6640625" style="97" customWidth="1"/>
    <col min="9226" max="9226" width="16.1640625" style="97" customWidth="1"/>
    <col min="9227" max="9227" width="15" style="97" customWidth="1"/>
    <col min="9228" max="9228" width="14.83203125" style="97" customWidth="1"/>
    <col min="9229" max="9229" width="16.1640625" style="97" customWidth="1"/>
    <col min="9230" max="9230" width="16.6640625" style="97" customWidth="1"/>
    <col min="9231" max="9231" width="21.1640625" style="97" customWidth="1"/>
    <col min="9232" max="9232" width="10" style="97" customWidth="1"/>
    <col min="9233" max="9233" width="34" style="97" customWidth="1"/>
    <col min="9234" max="9235" width="0" style="97" hidden="1" customWidth="1"/>
    <col min="9236" max="9472" width="9.1640625" style="97"/>
    <col min="9473" max="9473" width="4.6640625" style="97" customWidth="1"/>
    <col min="9474" max="9474" width="36.5" style="97" customWidth="1"/>
    <col min="9475" max="9475" width="16.5" style="97" customWidth="1"/>
    <col min="9476" max="9476" width="10.83203125" style="97" customWidth="1"/>
    <col min="9477" max="9477" width="17.1640625" style="97" customWidth="1"/>
    <col min="9478" max="9478" width="15.5" style="97" customWidth="1"/>
    <col min="9479" max="9479" width="16.1640625" style="97" customWidth="1"/>
    <col min="9480" max="9480" width="15.83203125" style="97" customWidth="1"/>
    <col min="9481" max="9481" width="14.6640625" style="97" customWidth="1"/>
    <col min="9482" max="9482" width="16.1640625" style="97" customWidth="1"/>
    <col min="9483" max="9483" width="15" style="97" customWidth="1"/>
    <col min="9484" max="9484" width="14.83203125" style="97" customWidth="1"/>
    <col min="9485" max="9485" width="16.1640625" style="97" customWidth="1"/>
    <col min="9486" max="9486" width="16.6640625" style="97" customWidth="1"/>
    <col min="9487" max="9487" width="21.1640625" style="97" customWidth="1"/>
    <col min="9488" max="9488" width="10" style="97" customWidth="1"/>
    <col min="9489" max="9489" width="34" style="97" customWidth="1"/>
    <col min="9490" max="9491" width="0" style="97" hidden="1" customWidth="1"/>
    <col min="9492" max="9728" width="9.1640625" style="97"/>
    <col min="9729" max="9729" width="4.6640625" style="97" customWidth="1"/>
    <col min="9730" max="9730" width="36.5" style="97" customWidth="1"/>
    <col min="9731" max="9731" width="16.5" style="97" customWidth="1"/>
    <col min="9732" max="9732" width="10.83203125" style="97" customWidth="1"/>
    <col min="9733" max="9733" width="17.1640625" style="97" customWidth="1"/>
    <col min="9734" max="9734" width="15.5" style="97" customWidth="1"/>
    <col min="9735" max="9735" width="16.1640625" style="97" customWidth="1"/>
    <col min="9736" max="9736" width="15.83203125" style="97" customWidth="1"/>
    <col min="9737" max="9737" width="14.6640625" style="97" customWidth="1"/>
    <col min="9738" max="9738" width="16.1640625" style="97" customWidth="1"/>
    <col min="9739" max="9739" width="15" style="97" customWidth="1"/>
    <col min="9740" max="9740" width="14.83203125" style="97" customWidth="1"/>
    <col min="9741" max="9741" width="16.1640625" style="97" customWidth="1"/>
    <col min="9742" max="9742" width="16.6640625" style="97" customWidth="1"/>
    <col min="9743" max="9743" width="21.1640625" style="97" customWidth="1"/>
    <col min="9744" max="9744" width="10" style="97" customWidth="1"/>
    <col min="9745" max="9745" width="34" style="97" customWidth="1"/>
    <col min="9746" max="9747" width="0" style="97" hidden="1" customWidth="1"/>
    <col min="9748" max="9984" width="9.1640625" style="97"/>
    <col min="9985" max="9985" width="4.6640625" style="97" customWidth="1"/>
    <col min="9986" max="9986" width="36.5" style="97" customWidth="1"/>
    <col min="9987" max="9987" width="16.5" style="97" customWidth="1"/>
    <col min="9988" max="9988" width="10.83203125" style="97" customWidth="1"/>
    <col min="9989" max="9989" width="17.1640625" style="97" customWidth="1"/>
    <col min="9990" max="9990" width="15.5" style="97" customWidth="1"/>
    <col min="9991" max="9991" width="16.1640625" style="97" customWidth="1"/>
    <col min="9992" max="9992" width="15.83203125" style="97" customWidth="1"/>
    <col min="9993" max="9993" width="14.6640625" style="97" customWidth="1"/>
    <col min="9994" max="9994" width="16.1640625" style="97" customWidth="1"/>
    <col min="9995" max="9995" width="15" style="97" customWidth="1"/>
    <col min="9996" max="9996" width="14.83203125" style="97" customWidth="1"/>
    <col min="9997" max="9997" width="16.1640625" style="97" customWidth="1"/>
    <col min="9998" max="9998" width="16.6640625" style="97" customWidth="1"/>
    <col min="9999" max="9999" width="21.1640625" style="97" customWidth="1"/>
    <col min="10000" max="10000" width="10" style="97" customWidth="1"/>
    <col min="10001" max="10001" width="34" style="97" customWidth="1"/>
    <col min="10002" max="10003" width="0" style="97" hidden="1" customWidth="1"/>
    <col min="10004" max="10240" width="9.1640625" style="97"/>
    <col min="10241" max="10241" width="4.6640625" style="97" customWidth="1"/>
    <col min="10242" max="10242" width="36.5" style="97" customWidth="1"/>
    <col min="10243" max="10243" width="16.5" style="97" customWidth="1"/>
    <col min="10244" max="10244" width="10.83203125" style="97" customWidth="1"/>
    <col min="10245" max="10245" width="17.1640625" style="97" customWidth="1"/>
    <col min="10246" max="10246" width="15.5" style="97" customWidth="1"/>
    <col min="10247" max="10247" width="16.1640625" style="97" customWidth="1"/>
    <col min="10248" max="10248" width="15.83203125" style="97" customWidth="1"/>
    <col min="10249" max="10249" width="14.6640625" style="97" customWidth="1"/>
    <col min="10250" max="10250" width="16.1640625" style="97" customWidth="1"/>
    <col min="10251" max="10251" width="15" style="97" customWidth="1"/>
    <col min="10252" max="10252" width="14.83203125" style="97" customWidth="1"/>
    <col min="10253" max="10253" width="16.1640625" style="97" customWidth="1"/>
    <col min="10254" max="10254" width="16.6640625" style="97" customWidth="1"/>
    <col min="10255" max="10255" width="21.1640625" style="97" customWidth="1"/>
    <col min="10256" max="10256" width="10" style="97" customWidth="1"/>
    <col min="10257" max="10257" width="34" style="97" customWidth="1"/>
    <col min="10258" max="10259" width="0" style="97" hidden="1" customWidth="1"/>
    <col min="10260" max="10496" width="9.1640625" style="97"/>
    <col min="10497" max="10497" width="4.6640625" style="97" customWidth="1"/>
    <col min="10498" max="10498" width="36.5" style="97" customWidth="1"/>
    <col min="10499" max="10499" width="16.5" style="97" customWidth="1"/>
    <col min="10500" max="10500" width="10.83203125" style="97" customWidth="1"/>
    <col min="10501" max="10501" width="17.1640625" style="97" customWidth="1"/>
    <col min="10502" max="10502" width="15.5" style="97" customWidth="1"/>
    <col min="10503" max="10503" width="16.1640625" style="97" customWidth="1"/>
    <col min="10504" max="10504" width="15.83203125" style="97" customWidth="1"/>
    <col min="10505" max="10505" width="14.6640625" style="97" customWidth="1"/>
    <col min="10506" max="10506" width="16.1640625" style="97" customWidth="1"/>
    <col min="10507" max="10507" width="15" style="97" customWidth="1"/>
    <col min="10508" max="10508" width="14.83203125" style="97" customWidth="1"/>
    <col min="10509" max="10509" width="16.1640625" style="97" customWidth="1"/>
    <col min="10510" max="10510" width="16.6640625" style="97" customWidth="1"/>
    <col min="10511" max="10511" width="21.1640625" style="97" customWidth="1"/>
    <col min="10512" max="10512" width="10" style="97" customWidth="1"/>
    <col min="10513" max="10513" width="34" style="97" customWidth="1"/>
    <col min="10514" max="10515" width="0" style="97" hidden="1" customWidth="1"/>
    <col min="10516" max="10752" width="9.1640625" style="97"/>
    <col min="10753" max="10753" width="4.6640625" style="97" customWidth="1"/>
    <col min="10754" max="10754" width="36.5" style="97" customWidth="1"/>
    <col min="10755" max="10755" width="16.5" style="97" customWidth="1"/>
    <col min="10756" max="10756" width="10.83203125" style="97" customWidth="1"/>
    <col min="10757" max="10757" width="17.1640625" style="97" customWidth="1"/>
    <col min="10758" max="10758" width="15.5" style="97" customWidth="1"/>
    <col min="10759" max="10759" width="16.1640625" style="97" customWidth="1"/>
    <col min="10760" max="10760" width="15.83203125" style="97" customWidth="1"/>
    <col min="10761" max="10761" width="14.6640625" style="97" customWidth="1"/>
    <col min="10762" max="10762" width="16.1640625" style="97" customWidth="1"/>
    <col min="10763" max="10763" width="15" style="97" customWidth="1"/>
    <col min="10764" max="10764" width="14.83203125" style="97" customWidth="1"/>
    <col min="10765" max="10765" width="16.1640625" style="97" customWidth="1"/>
    <col min="10766" max="10766" width="16.6640625" style="97" customWidth="1"/>
    <col min="10767" max="10767" width="21.1640625" style="97" customWidth="1"/>
    <col min="10768" max="10768" width="10" style="97" customWidth="1"/>
    <col min="10769" max="10769" width="34" style="97" customWidth="1"/>
    <col min="10770" max="10771" width="0" style="97" hidden="1" customWidth="1"/>
    <col min="10772" max="11008" width="9.1640625" style="97"/>
    <col min="11009" max="11009" width="4.6640625" style="97" customWidth="1"/>
    <col min="11010" max="11010" width="36.5" style="97" customWidth="1"/>
    <col min="11011" max="11011" width="16.5" style="97" customWidth="1"/>
    <col min="11012" max="11012" width="10.83203125" style="97" customWidth="1"/>
    <col min="11013" max="11013" width="17.1640625" style="97" customWidth="1"/>
    <col min="11014" max="11014" width="15.5" style="97" customWidth="1"/>
    <col min="11015" max="11015" width="16.1640625" style="97" customWidth="1"/>
    <col min="11016" max="11016" width="15.83203125" style="97" customWidth="1"/>
    <col min="11017" max="11017" width="14.6640625" style="97" customWidth="1"/>
    <col min="11018" max="11018" width="16.1640625" style="97" customWidth="1"/>
    <col min="11019" max="11019" width="15" style="97" customWidth="1"/>
    <col min="11020" max="11020" width="14.83203125" style="97" customWidth="1"/>
    <col min="11021" max="11021" width="16.1640625" style="97" customWidth="1"/>
    <col min="11022" max="11022" width="16.6640625" style="97" customWidth="1"/>
    <col min="11023" max="11023" width="21.1640625" style="97" customWidth="1"/>
    <col min="11024" max="11024" width="10" style="97" customWidth="1"/>
    <col min="11025" max="11025" width="34" style="97" customWidth="1"/>
    <col min="11026" max="11027" width="0" style="97" hidden="1" customWidth="1"/>
    <col min="11028" max="11264" width="9.1640625" style="97"/>
    <col min="11265" max="11265" width="4.6640625" style="97" customWidth="1"/>
    <col min="11266" max="11266" width="36.5" style="97" customWidth="1"/>
    <col min="11267" max="11267" width="16.5" style="97" customWidth="1"/>
    <col min="11268" max="11268" width="10.83203125" style="97" customWidth="1"/>
    <col min="11269" max="11269" width="17.1640625" style="97" customWidth="1"/>
    <col min="11270" max="11270" width="15.5" style="97" customWidth="1"/>
    <col min="11271" max="11271" width="16.1640625" style="97" customWidth="1"/>
    <col min="11272" max="11272" width="15.83203125" style="97" customWidth="1"/>
    <col min="11273" max="11273" width="14.6640625" style="97" customWidth="1"/>
    <col min="11274" max="11274" width="16.1640625" style="97" customWidth="1"/>
    <col min="11275" max="11275" width="15" style="97" customWidth="1"/>
    <col min="11276" max="11276" width="14.83203125" style="97" customWidth="1"/>
    <col min="11277" max="11277" width="16.1640625" style="97" customWidth="1"/>
    <col min="11278" max="11278" width="16.6640625" style="97" customWidth="1"/>
    <col min="11279" max="11279" width="21.1640625" style="97" customWidth="1"/>
    <col min="11280" max="11280" width="10" style="97" customWidth="1"/>
    <col min="11281" max="11281" width="34" style="97" customWidth="1"/>
    <col min="11282" max="11283" width="0" style="97" hidden="1" customWidth="1"/>
    <col min="11284" max="11520" width="9.1640625" style="97"/>
    <col min="11521" max="11521" width="4.6640625" style="97" customWidth="1"/>
    <col min="11522" max="11522" width="36.5" style="97" customWidth="1"/>
    <col min="11523" max="11523" width="16.5" style="97" customWidth="1"/>
    <col min="11524" max="11524" width="10.83203125" style="97" customWidth="1"/>
    <col min="11525" max="11525" width="17.1640625" style="97" customWidth="1"/>
    <col min="11526" max="11526" width="15.5" style="97" customWidth="1"/>
    <col min="11527" max="11527" width="16.1640625" style="97" customWidth="1"/>
    <col min="11528" max="11528" width="15.83203125" style="97" customWidth="1"/>
    <col min="11529" max="11529" width="14.6640625" style="97" customWidth="1"/>
    <col min="11530" max="11530" width="16.1640625" style="97" customWidth="1"/>
    <col min="11531" max="11531" width="15" style="97" customWidth="1"/>
    <col min="11532" max="11532" width="14.83203125" style="97" customWidth="1"/>
    <col min="11533" max="11533" width="16.1640625" style="97" customWidth="1"/>
    <col min="11534" max="11534" width="16.6640625" style="97" customWidth="1"/>
    <col min="11535" max="11535" width="21.1640625" style="97" customWidth="1"/>
    <col min="11536" max="11536" width="10" style="97" customWidth="1"/>
    <col min="11537" max="11537" width="34" style="97" customWidth="1"/>
    <col min="11538" max="11539" width="0" style="97" hidden="1" customWidth="1"/>
    <col min="11540" max="11776" width="9.1640625" style="97"/>
    <col min="11777" max="11777" width="4.6640625" style="97" customWidth="1"/>
    <col min="11778" max="11778" width="36.5" style="97" customWidth="1"/>
    <col min="11779" max="11779" width="16.5" style="97" customWidth="1"/>
    <col min="11780" max="11780" width="10.83203125" style="97" customWidth="1"/>
    <col min="11781" max="11781" width="17.1640625" style="97" customWidth="1"/>
    <col min="11782" max="11782" width="15.5" style="97" customWidth="1"/>
    <col min="11783" max="11783" width="16.1640625" style="97" customWidth="1"/>
    <col min="11784" max="11784" width="15.83203125" style="97" customWidth="1"/>
    <col min="11785" max="11785" width="14.6640625" style="97" customWidth="1"/>
    <col min="11786" max="11786" width="16.1640625" style="97" customWidth="1"/>
    <col min="11787" max="11787" width="15" style="97" customWidth="1"/>
    <col min="11788" max="11788" width="14.83203125" style="97" customWidth="1"/>
    <col min="11789" max="11789" width="16.1640625" style="97" customWidth="1"/>
    <col min="11790" max="11790" width="16.6640625" style="97" customWidth="1"/>
    <col min="11791" max="11791" width="21.1640625" style="97" customWidth="1"/>
    <col min="11792" max="11792" width="10" style="97" customWidth="1"/>
    <col min="11793" max="11793" width="34" style="97" customWidth="1"/>
    <col min="11794" max="11795" width="0" style="97" hidden="1" customWidth="1"/>
    <col min="11796" max="12032" width="9.1640625" style="97"/>
    <col min="12033" max="12033" width="4.6640625" style="97" customWidth="1"/>
    <col min="12034" max="12034" width="36.5" style="97" customWidth="1"/>
    <col min="12035" max="12035" width="16.5" style="97" customWidth="1"/>
    <col min="12036" max="12036" width="10.83203125" style="97" customWidth="1"/>
    <col min="12037" max="12037" width="17.1640625" style="97" customWidth="1"/>
    <col min="12038" max="12038" width="15.5" style="97" customWidth="1"/>
    <col min="12039" max="12039" width="16.1640625" style="97" customWidth="1"/>
    <col min="12040" max="12040" width="15.83203125" style="97" customWidth="1"/>
    <col min="12041" max="12041" width="14.6640625" style="97" customWidth="1"/>
    <col min="12042" max="12042" width="16.1640625" style="97" customWidth="1"/>
    <col min="12043" max="12043" width="15" style="97" customWidth="1"/>
    <col min="12044" max="12044" width="14.83203125" style="97" customWidth="1"/>
    <col min="12045" max="12045" width="16.1640625" style="97" customWidth="1"/>
    <col min="12046" max="12046" width="16.6640625" style="97" customWidth="1"/>
    <col min="12047" max="12047" width="21.1640625" style="97" customWidth="1"/>
    <col min="12048" max="12048" width="10" style="97" customWidth="1"/>
    <col min="12049" max="12049" width="34" style="97" customWidth="1"/>
    <col min="12050" max="12051" width="0" style="97" hidden="1" customWidth="1"/>
    <col min="12052" max="12288" width="9.1640625" style="97"/>
    <col min="12289" max="12289" width="4.6640625" style="97" customWidth="1"/>
    <col min="12290" max="12290" width="36.5" style="97" customWidth="1"/>
    <col min="12291" max="12291" width="16.5" style="97" customWidth="1"/>
    <col min="12292" max="12292" width="10.83203125" style="97" customWidth="1"/>
    <col min="12293" max="12293" width="17.1640625" style="97" customWidth="1"/>
    <col min="12294" max="12294" width="15.5" style="97" customWidth="1"/>
    <col min="12295" max="12295" width="16.1640625" style="97" customWidth="1"/>
    <col min="12296" max="12296" width="15.83203125" style="97" customWidth="1"/>
    <col min="12297" max="12297" width="14.6640625" style="97" customWidth="1"/>
    <col min="12298" max="12298" width="16.1640625" style="97" customWidth="1"/>
    <col min="12299" max="12299" width="15" style="97" customWidth="1"/>
    <col min="12300" max="12300" width="14.83203125" style="97" customWidth="1"/>
    <col min="12301" max="12301" width="16.1640625" style="97" customWidth="1"/>
    <col min="12302" max="12302" width="16.6640625" style="97" customWidth="1"/>
    <col min="12303" max="12303" width="21.1640625" style="97" customWidth="1"/>
    <col min="12304" max="12304" width="10" style="97" customWidth="1"/>
    <col min="12305" max="12305" width="34" style="97" customWidth="1"/>
    <col min="12306" max="12307" width="0" style="97" hidden="1" customWidth="1"/>
    <col min="12308" max="12544" width="9.1640625" style="97"/>
    <col min="12545" max="12545" width="4.6640625" style="97" customWidth="1"/>
    <col min="12546" max="12546" width="36.5" style="97" customWidth="1"/>
    <col min="12547" max="12547" width="16.5" style="97" customWidth="1"/>
    <col min="12548" max="12548" width="10.83203125" style="97" customWidth="1"/>
    <col min="12549" max="12549" width="17.1640625" style="97" customWidth="1"/>
    <col min="12550" max="12550" width="15.5" style="97" customWidth="1"/>
    <col min="12551" max="12551" width="16.1640625" style="97" customWidth="1"/>
    <col min="12552" max="12552" width="15.83203125" style="97" customWidth="1"/>
    <col min="12553" max="12553" width="14.6640625" style="97" customWidth="1"/>
    <col min="12554" max="12554" width="16.1640625" style="97" customWidth="1"/>
    <col min="12555" max="12555" width="15" style="97" customWidth="1"/>
    <col min="12556" max="12556" width="14.83203125" style="97" customWidth="1"/>
    <col min="12557" max="12557" width="16.1640625" style="97" customWidth="1"/>
    <col min="12558" max="12558" width="16.6640625" style="97" customWidth="1"/>
    <col min="12559" max="12559" width="21.1640625" style="97" customWidth="1"/>
    <col min="12560" max="12560" width="10" style="97" customWidth="1"/>
    <col min="12561" max="12561" width="34" style="97" customWidth="1"/>
    <col min="12562" max="12563" width="0" style="97" hidden="1" customWidth="1"/>
    <col min="12564" max="12800" width="9.1640625" style="97"/>
    <col min="12801" max="12801" width="4.6640625" style="97" customWidth="1"/>
    <col min="12802" max="12802" width="36.5" style="97" customWidth="1"/>
    <col min="12803" max="12803" width="16.5" style="97" customWidth="1"/>
    <col min="12804" max="12804" width="10.83203125" style="97" customWidth="1"/>
    <col min="12805" max="12805" width="17.1640625" style="97" customWidth="1"/>
    <col min="12806" max="12806" width="15.5" style="97" customWidth="1"/>
    <col min="12807" max="12807" width="16.1640625" style="97" customWidth="1"/>
    <col min="12808" max="12808" width="15.83203125" style="97" customWidth="1"/>
    <col min="12809" max="12809" width="14.6640625" style="97" customWidth="1"/>
    <col min="12810" max="12810" width="16.1640625" style="97" customWidth="1"/>
    <col min="12811" max="12811" width="15" style="97" customWidth="1"/>
    <col min="12812" max="12812" width="14.83203125" style="97" customWidth="1"/>
    <col min="12813" max="12813" width="16.1640625" style="97" customWidth="1"/>
    <col min="12814" max="12814" width="16.6640625" style="97" customWidth="1"/>
    <col min="12815" max="12815" width="21.1640625" style="97" customWidth="1"/>
    <col min="12816" max="12816" width="10" style="97" customWidth="1"/>
    <col min="12817" max="12817" width="34" style="97" customWidth="1"/>
    <col min="12818" max="12819" width="0" style="97" hidden="1" customWidth="1"/>
    <col min="12820" max="13056" width="9.1640625" style="97"/>
    <col min="13057" max="13057" width="4.6640625" style="97" customWidth="1"/>
    <col min="13058" max="13058" width="36.5" style="97" customWidth="1"/>
    <col min="13059" max="13059" width="16.5" style="97" customWidth="1"/>
    <col min="13060" max="13060" width="10.83203125" style="97" customWidth="1"/>
    <col min="13061" max="13061" width="17.1640625" style="97" customWidth="1"/>
    <col min="13062" max="13062" width="15.5" style="97" customWidth="1"/>
    <col min="13063" max="13063" width="16.1640625" style="97" customWidth="1"/>
    <col min="13064" max="13064" width="15.83203125" style="97" customWidth="1"/>
    <col min="13065" max="13065" width="14.6640625" style="97" customWidth="1"/>
    <col min="13066" max="13066" width="16.1640625" style="97" customWidth="1"/>
    <col min="13067" max="13067" width="15" style="97" customWidth="1"/>
    <col min="13068" max="13068" width="14.83203125" style="97" customWidth="1"/>
    <col min="13069" max="13069" width="16.1640625" style="97" customWidth="1"/>
    <col min="13070" max="13070" width="16.6640625" style="97" customWidth="1"/>
    <col min="13071" max="13071" width="21.1640625" style="97" customWidth="1"/>
    <col min="13072" max="13072" width="10" style="97" customWidth="1"/>
    <col min="13073" max="13073" width="34" style="97" customWidth="1"/>
    <col min="13074" max="13075" width="0" style="97" hidden="1" customWidth="1"/>
    <col min="13076" max="13312" width="9.1640625" style="97"/>
    <col min="13313" max="13313" width="4.6640625" style="97" customWidth="1"/>
    <col min="13314" max="13314" width="36.5" style="97" customWidth="1"/>
    <col min="13315" max="13315" width="16.5" style="97" customWidth="1"/>
    <col min="13316" max="13316" width="10.83203125" style="97" customWidth="1"/>
    <col min="13317" max="13317" width="17.1640625" style="97" customWidth="1"/>
    <col min="13318" max="13318" width="15.5" style="97" customWidth="1"/>
    <col min="13319" max="13319" width="16.1640625" style="97" customWidth="1"/>
    <col min="13320" max="13320" width="15.83203125" style="97" customWidth="1"/>
    <col min="13321" max="13321" width="14.6640625" style="97" customWidth="1"/>
    <col min="13322" max="13322" width="16.1640625" style="97" customWidth="1"/>
    <col min="13323" max="13323" width="15" style="97" customWidth="1"/>
    <col min="13324" max="13324" width="14.83203125" style="97" customWidth="1"/>
    <col min="13325" max="13325" width="16.1640625" style="97" customWidth="1"/>
    <col min="13326" max="13326" width="16.6640625" style="97" customWidth="1"/>
    <col min="13327" max="13327" width="21.1640625" style="97" customWidth="1"/>
    <col min="13328" max="13328" width="10" style="97" customWidth="1"/>
    <col min="13329" max="13329" width="34" style="97" customWidth="1"/>
    <col min="13330" max="13331" width="0" style="97" hidden="1" customWidth="1"/>
    <col min="13332" max="13568" width="9.1640625" style="97"/>
    <col min="13569" max="13569" width="4.6640625" style="97" customWidth="1"/>
    <col min="13570" max="13570" width="36.5" style="97" customWidth="1"/>
    <col min="13571" max="13571" width="16.5" style="97" customWidth="1"/>
    <col min="13572" max="13572" width="10.83203125" style="97" customWidth="1"/>
    <col min="13573" max="13573" width="17.1640625" style="97" customWidth="1"/>
    <col min="13574" max="13574" width="15.5" style="97" customWidth="1"/>
    <col min="13575" max="13575" width="16.1640625" style="97" customWidth="1"/>
    <col min="13576" max="13576" width="15.83203125" style="97" customWidth="1"/>
    <col min="13577" max="13577" width="14.6640625" style="97" customWidth="1"/>
    <col min="13578" max="13578" width="16.1640625" style="97" customWidth="1"/>
    <col min="13579" max="13579" width="15" style="97" customWidth="1"/>
    <col min="13580" max="13580" width="14.83203125" style="97" customWidth="1"/>
    <col min="13581" max="13581" width="16.1640625" style="97" customWidth="1"/>
    <col min="13582" max="13582" width="16.6640625" style="97" customWidth="1"/>
    <col min="13583" max="13583" width="21.1640625" style="97" customWidth="1"/>
    <col min="13584" max="13584" width="10" style="97" customWidth="1"/>
    <col min="13585" max="13585" width="34" style="97" customWidth="1"/>
    <col min="13586" max="13587" width="0" style="97" hidden="1" customWidth="1"/>
    <col min="13588" max="13824" width="9.1640625" style="97"/>
    <col min="13825" max="13825" width="4.6640625" style="97" customWidth="1"/>
    <col min="13826" max="13826" width="36.5" style="97" customWidth="1"/>
    <col min="13827" max="13827" width="16.5" style="97" customWidth="1"/>
    <col min="13828" max="13828" width="10.83203125" style="97" customWidth="1"/>
    <col min="13829" max="13829" width="17.1640625" style="97" customWidth="1"/>
    <col min="13830" max="13830" width="15.5" style="97" customWidth="1"/>
    <col min="13831" max="13831" width="16.1640625" style="97" customWidth="1"/>
    <col min="13832" max="13832" width="15.83203125" style="97" customWidth="1"/>
    <col min="13833" max="13833" width="14.6640625" style="97" customWidth="1"/>
    <col min="13834" max="13834" width="16.1640625" style="97" customWidth="1"/>
    <col min="13835" max="13835" width="15" style="97" customWidth="1"/>
    <col min="13836" max="13836" width="14.83203125" style="97" customWidth="1"/>
    <col min="13837" max="13837" width="16.1640625" style="97" customWidth="1"/>
    <col min="13838" max="13838" width="16.6640625" style="97" customWidth="1"/>
    <col min="13839" max="13839" width="21.1640625" style="97" customWidth="1"/>
    <col min="13840" max="13840" width="10" style="97" customWidth="1"/>
    <col min="13841" max="13841" width="34" style="97" customWidth="1"/>
    <col min="13842" max="13843" width="0" style="97" hidden="1" customWidth="1"/>
    <col min="13844" max="14080" width="9.1640625" style="97"/>
    <col min="14081" max="14081" width="4.6640625" style="97" customWidth="1"/>
    <col min="14082" max="14082" width="36.5" style="97" customWidth="1"/>
    <col min="14083" max="14083" width="16.5" style="97" customWidth="1"/>
    <col min="14084" max="14084" width="10.83203125" style="97" customWidth="1"/>
    <col min="14085" max="14085" width="17.1640625" style="97" customWidth="1"/>
    <col min="14086" max="14086" width="15.5" style="97" customWidth="1"/>
    <col min="14087" max="14087" width="16.1640625" style="97" customWidth="1"/>
    <col min="14088" max="14088" width="15.83203125" style="97" customWidth="1"/>
    <col min="14089" max="14089" width="14.6640625" style="97" customWidth="1"/>
    <col min="14090" max="14090" width="16.1640625" style="97" customWidth="1"/>
    <col min="14091" max="14091" width="15" style="97" customWidth="1"/>
    <col min="14092" max="14092" width="14.83203125" style="97" customWidth="1"/>
    <col min="14093" max="14093" width="16.1640625" style="97" customWidth="1"/>
    <col min="14094" max="14094" width="16.6640625" style="97" customWidth="1"/>
    <col min="14095" max="14095" width="21.1640625" style="97" customWidth="1"/>
    <col min="14096" max="14096" width="10" style="97" customWidth="1"/>
    <col min="14097" max="14097" width="34" style="97" customWidth="1"/>
    <col min="14098" max="14099" width="0" style="97" hidden="1" customWidth="1"/>
    <col min="14100" max="14336" width="9.1640625" style="97"/>
    <col min="14337" max="14337" width="4.6640625" style="97" customWidth="1"/>
    <col min="14338" max="14338" width="36.5" style="97" customWidth="1"/>
    <col min="14339" max="14339" width="16.5" style="97" customWidth="1"/>
    <col min="14340" max="14340" width="10.83203125" style="97" customWidth="1"/>
    <col min="14341" max="14341" width="17.1640625" style="97" customWidth="1"/>
    <col min="14342" max="14342" width="15.5" style="97" customWidth="1"/>
    <col min="14343" max="14343" width="16.1640625" style="97" customWidth="1"/>
    <col min="14344" max="14344" width="15.83203125" style="97" customWidth="1"/>
    <col min="14345" max="14345" width="14.6640625" style="97" customWidth="1"/>
    <col min="14346" max="14346" width="16.1640625" style="97" customWidth="1"/>
    <col min="14347" max="14347" width="15" style="97" customWidth="1"/>
    <col min="14348" max="14348" width="14.83203125" style="97" customWidth="1"/>
    <col min="14349" max="14349" width="16.1640625" style="97" customWidth="1"/>
    <col min="14350" max="14350" width="16.6640625" style="97" customWidth="1"/>
    <col min="14351" max="14351" width="21.1640625" style="97" customWidth="1"/>
    <col min="14352" max="14352" width="10" style="97" customWidth="1"/>
    <col min="14353" max="14353" width="34" style="97" customWidth="1"/>
    <col min="14354" max="14355" width="0" style="97" hidden="1" customWidth="1"/>
    <col min="14356" max="14592" width="9.1640625" style="97"/>
    <col min="14593" max="14593" width="4.6640625" style="97" customWidth="1"/>
    <col min="14594" max="14594" width="36.5" style="97" customWidth="1"/>
    <col min="14595" max="14595" width="16.5" style="97" customWidth="1"/>
    <col min="14596" max="14596" width="10.83203125" style="97" customWidth="1"/>
    <col min="14597" max="14597" width="17.1640625" style="97" customWidth="1"/>
    <col min="14598" max="14598" width="15.5" style="97" customWidth="1"/>
    <col min="14599" max="14599" width="16.1640625" style="97" customWidth="1"/>
    <col min="14600" max="14600" width="15.83203125" style="97" customWidth="1"/>
    <col min="14601" max="14601" width="14.6640625" style="97" customWidth="1"/>
    <col min="14602" max="14602" width="16.1640625" style="97" customWidth="1"/>
    <col min="14603" max="14603" width="15" style="97" customWidth="1"/>
    <col min="14604" max="14604" width="14.83203125" style="97" customWidth="1"/>
    <col min="14605" max="14605" width="16.1640625" style="97" customWidth="1"/>
    <col min="14606" max="14606" width="16.6640625" style="97" customWidth="1"/>
    <col min="14607" max="14607" width="21.1640625" style="97" customWidth="1"/>
    <col min="14608" max="14608" width="10" style="97" customWidth="1"/>
    <col min="14609" max="14609" width="34" style="97" customWidth="1"/>
    <col min="14610" max="14611" width="0" style="97" hidden="1" customWidth="1"/>
    <col min="14612" max="14848" width="9.1640625" style="97"/>
    <col min="14849" max="14849" width="4.6640625" style="97" customWidth="1"/>
    <col min="14850" max="14850" width="36.5" style="97" customWidth="1"/>
    <col min="14851" max="14851" width="16.5" style="97" customWidth="1"/>
    <col min="14852" max="14852" width="10.83203125" style="97" customWidth="1"/>
    <col min="14853" max="14853" width="17.1640625" style="97" customWidth="1"/>
    <col min="14854" max="14854" width="15.5" style="97" customWidth="1"/>
    <col min="14855" max="14855" width="16.1640625" style="97" customWidth="1"/>
    <col min="14856" max="14856" width="15.83203125" style="97" customWidth="1"/>
    <col min="14857" max="14857" width="14.6640625" style="97" customWidth="1"/>
    <col min="14858" max="14858" width="16.1640625" style="97" customWidth="1"/>
    <col min="14859" max="14859" width="15" style="97" customWidth="1"/>
    <col min="14860" max="14860" width="14.83203125" style="97" customWidth="1"/>
    <col min="14861" max="14861" width="16.1640625" style="97" customWidth="1"/>
    <col min="14862" max="14862" width="16.6640625" style="97" customWidth="1"/>
    <col min="14863" max="14863" width="21.1640625" style="97" customWidth="1"/>
    <col min="14864" max="14864" width="10" style="97" customWidth="1"/>
    <col min="14865" max="14865" width="34" style="97" customWidth="1"/>
    <col min="14866" max="14867" width="0" style="97" hidden="1" customWidth="1"/>
    <col min="14868" max="15104" width="9.1640625" style="97"/>
    <col min="15105" max="15105" width="4.6640625" style="97" customWidth="1"/>
    <col min="15106" max="15106" width="36.5" style="97" customWidth="1"/>
    <col min="15107" max="15107" width="16.5" style="97" customWidth="1"/>
    <col min="15108" max="15108" width="10.83203125" style="97" customWidth="1"/>
    <col min="15109" max="15109" width="17.1640625" style="97" customWidth="1"/>
    <col min="15110" max="15110" width="15.5" style="97" customWidth="1"/>
    <col min="15111" max="15111" width="16.1640625" style="97" customWidth="1"/>
    <col min="15112" max="15112" width="15.83203125" style="97" customWidth="1"/>
    <col min="15113" max="15113" width="14.6640625" style="97" customWidth="1"/>
    <col min="15114" max="15114" width="16.1640625" style="97" customWidth="1"/>
    <col min="15115" max="15115" width="15" style="97" customWidth="1"/>
    <col min="15116" max="15116" width="14.83203125" style="97" customWidth="1"/>
    <col min="15117" max="15117" width="16.1640625" style="97" customWidth="1"/>
    <col min="15118" max="15118" width="16.6640625" style="97" customWidth="1"/>
    <col min="15119" max="15119" width="21.1640625" style="97" customWidth="1"/>
    <col min="15120" max="15120" width="10" style="97" customWidth="1"/>
    <col min="15121" max="15121" width="34" style="97" customWidth="1"/>
    <col min="15122" max="15123" width="0" style="97" hidden="1" customWidth="1"/>
    <col min="15124" max="15360" width="9.1640625" style="97"/>
    <col min="15361" max="15361" width="4.6640625" style="97" customWidth="1"/>
    <col min="15362" max="15362" width="36.5" style="97" customWidth="1"/>
    <col min="15363" max="15363" width="16.5" style="97" customWidth="1"/>
    <col min="15364" max="15364" width="10.83203125" style="97" customWidth="1"/>
    <col min="15365" max="15365" width="17.1640625" style="97" customWidth="1"/>
    <col min="15366" max="15366" width="15.5" style="97" customWidth="1"/>
    <col min="15367" max="15367" width="16.1640625" style="97" customWidth="1"/>
    <col min="15368" max="15368" width="15.83203125" style="97" customWidth="1"/>
    <col min="15369" max="15369" width="14.6640625" style="97" customWidth="1"/>
    <col min="15370" max="15370" width="16.1640625" style="97" customWidth="1"/>
    <col min="15371" max="15371" width="15" style="97" customWidth="1"/>
    <col min="15372" max="15372" width="14.83203125" style="97" customWidth="1"/>
    <col min="15373" max="15373" width="16.1640625" style="97" customWidth="1"/>
    <col min="15374" max="15374" width="16.6640625" style="97" customWidth="1"/>
    <col min="15375" max="15375" width="21.1640625" style="97" customWidth="1"/>
    <col min="15376" max="15376" width="10" style="97" customWidth="1"/>
    <col min="15377" max="15377" width="34" style="97" customWidth="1"/>
    <col min="15378" max="15379" width="0" style="97" hidden="1" customWidth="1"/>
    <col min="15380" max="15616" width="9.1640625" style="97"/>
    <col min="15617" max="15617" width="4.6640625" style="97" customWidth="1"/>
    <col min="15618" max="15618" width="36.5" style="97" customWidth="1"/>
    <col min="15619" max="15619" width="16.5" style="97" customWidth="1"/>
    <col min="15620" max="15620" width="10.83203125" style="97" customWidth="1"/>
    <col min="15621" max="15621" width="17.1640625" style="97" customWidth="1"/>
    <col min="15622" max="15622" width="15.5" style="97" customWidth="1"/>
    <col min="15623" max="15623" width="16.1640625" style="97" customWidth="1"/>
    <col min="15624" max="15624" width="15.83203125" style="97" customWidth="1"/>
    <col min="15625" max="15625" width="14.6640625" style="97" customWidth="1"/>
    <col min="15626" max="15626" width="16.1640625" style="97" customWidth="1"/>
    <col min="15627" max="15627" width="15" style="97" customWidth="1"/>
    <col min="15628" max="15628" width="14.83203125" style="97" customWidth="1"/>
    <col min="15629" max="15629" width="16.1640625" style="97" customWidth="1"/>
    <col min="15630" max="15630" width="16.6640625" style="97" customWidth="1"/>
    <col min="15631" max="15631" width="21.1640625" style="97" customWidth="1"/>
    <col min="15632" max="15632" width="10" style="97" customWidth="1"/>
    <col min="15633" max="15633" width="34" style="97" customWidth="1"/>
    <col min="15634" max="15635" width="0" style="97" hidden="1" customWidth="1"/>
    <col min="15636" max="15872" width="9.1640625" style="97"/>
    <col min="15873" max="15873" width="4.6640625" style="97" customWidth="1"/>
    <col min="15874" max="15874" width="36.5" style="97" customWidth="1"/>
    <col min="15875" max="15875" width="16.5" style="97" customWidth="1"/>
    <col min="15876" max="15876" width="10.83203125" style="97" customWidth="1"/>
    <col min="15877" max="15877" width="17.1640625" style="97" customWidth="1"/>
    <col min="15878" max="15878" width="15.5" style="97" customWidth="1"/>
    <col min="15879" max="15879" width="16.1640625" style="97" customWidth="1"/>
    <col min="15880" max="15880" width="15.83203125" style="97" customWidth="1"/>
    <col min="15881" max="15881" width="14.6640625" style="97" customWidth="1"/>
    <col min="15882" max="15882" width="16.1640625" style="97" customWidth="1"/>
    <col min="15883" max="15883" width="15" style="97" customWidth="1"/>
    <col min="15884" max="15884" width="14.83203125" style="97" customWidth="1"/>
    <col min="15885" max="15885" width="16.1640625" style="97" customWidth="1"/>
    <col min="15886" max="15886" width="16.6640625" style="97" customWidth="1"/>
    <col min="15887" max="15887" width="21.1640625" style="97" customWidth="1"/>
    <col min="15888" max="15888" width="10" style="97" customWidth="1"/>
    <col min="15889" max="15889" width="34" style="97" customWidth="1"/>
    <col min="15890" max="15891" width="0" style="97" hidden="1" customWidth="1"/>
    <col min="15892" max="16128" width="9.1640625" style="97"/>
    <col min="16129" max="16129" width="4.6640625" style="97" customWidth="1"/>
    <col min="16130" max="16130" width="36.5" style="97" customWidth="1"/>
    <col min="16131" max="16131" width="16.5" style="97" customWidth="1"/>
    <col min="16132" max="16132" width="10.83203125" style="97" customWidth="1"/>
    <col min="16133" max="16133" width="17.1640625" style="97" customWidth="1"/>
    <col min="16134" max="16134" width="15.5" style="97" customWidth="1"/>
    <col min="16135" max="16135" width="16.1640625" style="97" customWidth="1"/>
    <col min="16136" max="16136" width="15.83203125" style="97" customWidth="1"/>
    <col min="16137" max="16137" width="14.6640625" style="97" customWidth="1"/>
    <col min="16138" max="16138" width="16.1640625" style="97" customWidth="1"/>
    <col min="16139" max="16139" width="15" style="97" customWidth="1"/>
    <col min="16140" max="16140" width="14.83203125" style="97" customWidth="1"/>
    <col min="16141" max="16141" width="16.1640625" style="97" customWidth="1"/>
    <col min="16142" max="16142" width="16.6640625" style="97" customWidth="1"/>
    <col min="16143" max="16143" width="21.1640625" style="97" customWidth="1"/>
    <col min="16144" max="16144" width="10" style="97" customWidth="1"/>
    <col min="16145" max="16145" width="34" style="97" customWidth="1"/>
    <col min="16146" max="16147" width="0" style="97" hidden="1" customWidth="1"/>
    <col min="16148" max="16384" width="9.1640625" style="97"/>
  </cols>
  <sheetData>
    <row r="1" spans="1:20" ht="56.25" customHeight="1">
      <c r="O1" s="348" t="s">
        <v>156</v>
      </c>
      <c r="P1" s="348"/>
      <c r="Q1" s="348"/>
    </row>
    <row r="2" spans="1:20" ht="47.25" hidden="1" customHeight="1">
      <c r="O2" s="348"/>
      <c r="P2" s="348"/>
      <c r="Q2" s="348"/>
    </row>
    <row r="3" spans="1:20" ht="21" customHeight="1">
      <c r="O3" s="348"/>
      <c r="P3" s="348"/>
      <c r="Q3" s="348"/>
    </row>
    <row r="4" spans="1:20" s="99" customFormat="1" ht="29.25" customHeight="1">
      <c r="A4" s="349" t="s">
        <v>150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50"/>
      <c r="M4" s="350"/>
      <c r="N4" s="350"/>
      <c r="O4" s="351"/>
      <c r="P4" s="351"/>
      <c r="Q4" s="351"/>
      <c r="R4" s="351"/>
      <c r="S4" s="351"/>
    </row>
    <row r="5" spans="1:20" ht="33.75" customHeight="1">
      <c r="A5" s="352" t="s">
        <v>157</v>
      </c>
      <c r="B5" s="352" t="s">
        <v>158</v>
      </c>
      <c r="C5" s="352" t="s">
        <v>159</v>
      </c>
      <c r="D5" s="352" t="s">
        <v>160</v>
      </c>
      <c r="E5" s="352" t="s">
        <v>161</v>
      </c>
      <c r="F5" s="352" t="s">
        <v>162</v>
      </c>
      <c r="G5" s="352"/>
      <c r="H5" s="352"/>
      <c r="I5" s="352" t="s">
        <v>163</v>
      </c>
      <c r="J5" s="352"/>
      <c r="K5" s="352"/>
      <c r="L5" s="352" t="s">
        <v>164</v>
      </c>
      <c r="M5" s="352"/>
      <c r="N5" s="352"/>
      <c r="O5" s="352" t="s">
        <v>165</v>
      </c>
      <c r="P5" s="365" t="s">
        <v>166</v>
      </c>
      <c r="Q5" s="366"/>
      <c r="R5" s="353" t="s">
        <v>167</v>
      </c>
      <c r="S5" s="353" t="s">
        <v>168</v>
      </c>
      <c r="T5" s="355"/>
    </row>
    <row r="6" spans="1:20" ht="41.25" customHeight="1">
      <c r="A6" s="352"/>
      <c r="B6" s="352"/>
      <c r="C6" s="352"/>
      <c r="D6" s="352"/>
      <c r="E6" s="352"/>
      <c r="F6" s="384" t="s">
        <v>169</v>
      </c>
      <c r="G6" s="357" t="s">
        <v>170</v>
      </c>
      <c r="H6" s="352" t="s">
        <v>171</v>
      </c>
      <c r="I6" s="352" t="s">
        <v>169</v>
      </c>
      <c r="J6" s="357" t="s">
        <v>170</v>
      </c>
      <c r="K6" s="352" t="s">
        <v>171</v>
      </c>
      <c r="L6" s="352" t="s">
        <v>169</v>
      </c>
      <c r="M6" s="357" t="s">
        <v>170</v>
      </c>
      <c r="N6" s="352" t="s">
        <v>171</v>
      </c>
      <c r="O6" s="364"/>
      <c r="P6" s="367"/>
      <c r="Q6" s="368"/>
      <c r="R6" s="353"/>
      <c r="S6" s="353"/>
      <c r="T6" s="356"/>
    </row>
    <row r="7" spans="1:20" ht="102" customHeight="1">
      <c r="A7" s="352"/>
      <c r="B7" s="352"/>
      <c r="C7" s="352"/>
      <c r="D7" s="352"/>
      <c r="E7" s="352"/>
      <c r="F7" s="384"/>
      <c r="G7" s="354"/>
      <c r="H7" s="352"/>
      <c r="I7" s="352"/>
      <c r="J7" s="354"/>
      <c r="K7" s="352"/>
      <c r="L7" s="352"/>
      <c r="M7" s="354"/>
      <c r="N7" s="352"/>
      <c r="O7" s="364"/>
      <c r="P7" s="369"/>
      <c r="Q7" s="370"/>
      <c r="R7" s="354"/>
      <c r="S7" s="354"/>
      <c r="T7" s="356"/>
    </row>
    <row r="8" spans="1:20" ht="19.5" customHeight="1">
      <c r="A8" s="360" t="s">
        <v>172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2"/>
      <c r="Q8" s="363"/>
      <c r="R8" s="242"/>
      <c r="S8" s="242"/>
      <c r="T8" s="101"/>
    </row>
    <row r="9" spans="1:20" ht="72.75" customHeight="1">
      <c r="A9" s="241">
        <v>1</v>
      </c>
      <c r="B9" s="241" t="s">
        <v>173</v>
      </c>
      <c r="C9" s="103">
        <v>238666.4</v>
      </c>
      <c r="D9" s="104">
        <v>2022</v>
      </c>
      <c r="E9" s="103">
        <v>238666.4</v>
      </c>
      <c r="F9" s="264">
        <v>0</v>
      </c>
      <c r="G9" s="106">
        <v>119333.2</v>
      </c>
      <c r="H9" s="105">
        <f>F9+G9</f>
        <v>119333.2</v>
      </c>
      <c r="I9" s="105">
        <v>0</v>
      </c>
      <c r="J9" s="107">
        <f>119333.2</f>
        <v>119333.2</v>
      </c>
      <c r="K9" s="105">
        <f>I9+J9</f>
        <v>119333.2</v>
      </c>
      <c r="L9" s="105">
        <v>0</v>
      </c>
      <c r="M9" s="107">
        <v>0</v>
      </c>
      <c r="N9" s="105">
        <f>L9+M9</f>
        <v>0</v>
      </c>
      <c r="O9" s="105">
        <f>H9+K9+N9</f>
        <v>238666.4</v>
      </c>
      <c r="P9" s="358" t="s">
        <v>174</v>
      </c>
      <c r="Q9" s="359"/>
      <c r="R9" s="108"/>
      <c r="S9" s="242"/>
      <c r="T9" s="101"/>
    </row>
    <row r="10" spans="1:20" ht="83.25" customHeight="1">
      <c r="A10" s="241">
        <v>2</v>
      </c>
      <c r="B10" s="241" t="s">
        <v>115</v>
      </c>
      <c r="C10" s="109">
        <v>3685.6</v>
      </c>
      <c r="D10" s="110">
        <v>2021</v>
      </c>
      <c r="E10" s="109">
        <v>3685.6</v>
      </c>
      <c r="F10" s="265">
        <v>36.9</v>
      </c>
      <c r="G10" s="105">
        <v>147.4</v>
      </c>
      <c r="H10" s="105">
        <f t="shared" ref="H10:H59" si="0">F10+G10</f>
        <v>184.3</v>
      </c>
      <c r="I10" s="111">
        <v>0</v>
      </c>
      <c r="J10" s="105">
        <v>0</v>
      </c>
      <c r="K10" s="105">
        <f t="shared" ref="K10:K52" si="1">I10+J10</f>
        <v>0</v>
      </c>
      <c r="L10" s="112">
        <v>0</v>
      </c>
      <c r="M10" s="112">
        <v>0</v>
      </c>
      <c r="N10" s="105">
        <f t="shared" ref="N10:N52" si="2">L10+M10</f>
        <v>0</v>
      </c>
      <c r="O10" s="105">
        <f t="shared" ref="O10:O52" si="3">H10+K10+N10</f>
        <v>184.3</v>
      </c>
      <c r="P10" s="358" t="s">
        <v>174</v>
      </c>
      <c r="Q10" s="359"/>
      <c r="R10" s="108"/>
      <c r="S10" s="242"/>
      <c r="T10" s="101"/>
    </row>
    <row r="11" spans="1:20" ht="84.75" customHeight="1">
      <c r="A11" s="113">
        <v>3</v>
      </c>
      <c r="B11" s="241" t="s">
        <v>116</v>
      </c>
      <c r="C11" s="109">
        <v>86658.3</v>
      </c>
      <c r="D11" s="104">
        <v>2022</v>
      </c>
      <c r="E11" s="109">
        <v>86658.3</v>
      </c>
      <c r="F11" s="265">
        <v>0</v>
      </c>
      <c r="G11" s="112">
        <v>0</v>
      </c>
      <c r="H11" s="105">
        <f t="shared" si="0"/>
        <v>0</v>
      </c>
      <c r="I11" s="112">
        <f>609.2+363.5</f>
        <v>972.7</v>
      </c>
      <c r="J11" s="112">
        <f>2436.8+1454</f>
        <v>3890.8</v>
      </c>
      <c r="K11" s="105">
        <f t="shared" si="1"/>
        <v>4863.5</v>
      </c>
      <c r="L11" s="112">
        <v>0</v>
      </c>
      <c r="M11" s="112">
        <v>0</v>
      </c>
      <c r="N11" s="105">
        <f t="shared" si="2"/>
        <v>0</v>
      </c>
      <c r="O11" s="105">
        <f t="shared" si="3"/>
        <v>4863.5</v>
      </c>
      <c r="P11" s="358" t="s">
        <v>174</v>
      </c>
      <c r="Q11" s="359"/>
      <c r="R11" s="108"/>
      <c r="S11" s="242"/>
      <c r="T11" s="101"/>
    </row>
    <row r="12" spans="1:20" ht="66.75" customHeight="1">
      <c r="A12" s="113">
        <v>4</v>
      </c>
      <c r="B12" s="114" t="s">
        <v>119</v>
      </c>
      <c r="C12" s="27" t="s">
        <v>175</v>
      </c>
      <c r="D12" s="241">
        <v>2021</v>
      </c>
      <c r="E12" s="27" t="s">
        <v>175</v>
      </c>
      <c r="F12" s="264">
        <v>2113</v>
      </c>
      <c r="G12" s="105">
        <v>0</v>
      </c>
      <c r="H12" s="105">
        <f t="shared" si="0"/>
        <v>2113</v>
      </c>
      <c r="I12" s="105">
        <v>0</v>
      </c>
      <c r="J12" s="105">
        <v>0</v>
      </c>
      <c r="K12" s="105">
        <f t="shared" si="1"/>
        <v>0</v>
      </c>
      <c r="L12" s="105">
        <v>0</v>
      </c>
      <c r="M12" s="105">
        <v>0</v>
      </c>
      <c r="N12" s="105">
        <f t="shared" si="2"/>
        <v>0</v>
      </c>
      <c r="O12" s="105">
        <f t="shared" si="3"/>
        <v>2113</v>
      </c>
      <c r="P12" s="358" t="s">
        <v>176</v>
      </c>
      <c r="Q12" s="359"/>
      <c r="R12" s="108"/>
      <c r="S12" s="242"/>
      <c r="T12" s="101"/>
    </row>
    <row r="13" spans="1:20" ht="83.25" customHeight="1">
      <c r="A13" s="113">
        <v>5</v>
      </c>
      <c r="B13" s="114" t="s">
        <v>236</v>
      </c>
      <c r="C13" s="27" t="s">
        <v>175</v>
      </c>
      <c r="D13" s="115">
        <v>2021</v>
      </c>
      <c r="E13" s="27" t="s">
        <v>175</v>
      </c>
      <c r="F13" s="264">
        <v>1863.33</v>
      </c>
      <c r="G13" s="105">
        <v>0</v>
      </c>
      <c r="H13" s="105">
        <f t="shared" si="0"/>
        <v>1863.33</v>
      </c>
      <c r="I13" s="105">
        <v>0</v>
      </c>
      <c r="J13" s="105">
        <v>0</v>
      </c>
      <c r="K13" s="105">
        <f t="shared" si="1"/>
        <v>0</v>
      </c>
      <c r="L13" s="105">
        <v>0</v>
      </c>
      <c r="M13" s="105">
        <v>0</v>
      </c>
      <c r="N13" s="105">
        <f t="shared" si="2"/>
        <v>0</v>
      </c>
      <c r="O13" s="105">
        <f t="shared" si="3"/>
        <v>1863.33</v>
      </c>
      <c r="P13" s="358" t="s">
        <v>176</v>
      </c>
      <c r="Q13" s="359"/>
      <c r="R13" s="108"/>
      <c r="S13" s="242"/>
      <c r="T13" s="101"/>
    </row>
    <row r="14" spans="1:20" ht="58.5" customHeight="1">
      <c r="A14" s="113">
        <v>6</v>
      </c>
      <c r="B14" s="116" t="s">
        <v>177</v>
      </c>
      <c r="C14" s="27" t="s">
        <v>175</v>
      </c>
      <c r="D14" s="115">
        <v>2021</v>
      </c>
      <c r="E14" s="27" t="s">
        <v>175</v>
      </c>
      <c r="F14" s="264">
        <v>3000</v>
      </c>
      <c r="G14" s="105">
        <v>0</v>
      </c>
      <c r="H14" s="105">
        <f t="shared" si="0"/>
        <v>3000</v>
      </c>
      <c r="I14" s="105">
        <v>0</v>
      </c>
      <c r="J14" s="105">
        <v>0</v>
      </c>
      <c r="K14" s="105">
        <f t="shared" si="1"/>
        <v>0</v>
      </c>
      <c r="L14" s="105">
        <v>0</v>
      </c>
      <c r="M14" s="105">
        <v>0</v>
      </c>
      <c r="N14" s="105">
        <f t="shared" si="2"/>
        <v>0</v>
      </c>
      <c r="O14" s="105">
        <f t="shared" si="3"/>
        <v>3000</v>
      </c>
      <c r="P14" s="358" t="s">
        <v>176</v>
      </c>
      <c r="Q14" s="359"/>
      <c r="R14" s="108"/>
      <c r="S14" s="242"/>
      <c r="T14" s="101"/>
    </row>
    <row r="15" spans="1:20" s="251" customFormat="1" ht="60.75" customHeight="1">
      <c r="A15" s="129">
        <v>7</v>
      </c>
      <c r="B15" s="244" t="s">
        <v>178</v>
      </c>
      <c r="C15" s="245" t="s">
        <v>175</v>
      </c>
      <c r="D15" s="246">
        <v>2021</v>
      </c>
      <c r="E15" s="245" t="s">
        <v>175</v>
      </c>
      <c r="F15" s="266">
        <f>3000-3000</f>
        <v>0</v>
      </c>
      <c r="G15" s="247">
        <v>0</v>
      </c>
      <c r="H15" s="247">
        <f t="shared" si="0"/>
        <v>0</v>
      </c>
      <c r="I15" s="247">
        <v>3000</v>
      </c>
      <c r="J15" s="247">
        <v>0</v>
      </c>
      <c r="K15" s="247">
        <f t="shared" si="1"/>
        <v>3000</v>
      </c>
      <c r="L15" s="247">
        <v>0</v>
      </c>
      <c r="M15" s="247">
        <v>0</v>
      </c>
      <c r="N15" s="247">
        <f t="shared" si="2"/>
        <v>0</v>
      </c>
      <c r="O15" s="247">
        <f t="shared" si="3"/>
        <v>3000</v>
      </c>
      <c r="P15" s="385" t="s">
        <v>176</v>
      </c>
      <c r="Q15" s="386"/>
      <c r="R15" s="248"/>
      <c r="S15" s="249"/>
      <c r="T15" s="250"/>
    </row>
    <row r="16" spans="1:20" ht="108" customHeight="1">
      <c r="A16" s="113">
        <v>8</v>
      </c>
      <c r="B16" s="241" t="s">
        <v>124</v>
      </c>
      <c r="C16" s="27" t="s">
        <v>175</v>
      </c>
      <c r="D16" s="104">
        <v>2021</v>
      </c>
      <c r="E16" s="27" t="s">
        <v>175</v>
      </c>
      <c r="F16" s="267">
        <v>1000</v>
      </c>
      <c r="G16" s="105">
        <v>0</v>
      </c>
      <c r="H16" s="105">
        <f t="shared" si="0"/>
        <v>1000</v>
      </c>
      <c r="I16" s="118">
        <v>0</v>
      </c>
      <c r="J16" s="105">
        <v>0</v>
      </c>
      <c r="K16" s="105">
        <f t="shared" si="1"/>
        <v>0</v>
      </c>
      <c r="L16" s="105">
        <v>0</v>
      </c>
      <c r="M16" s="105">
        <v>0</v>
      </c>
      <c r="N16" s="105">
        <f t="shared" si="2"/>
        <v>0</v>
      </c>
      <c r="O16" s="105">
        <f t="shared" si="3"/>
        <v>1000</v>
      </c>
      <c r="P16" s="358" t="s">
        <v>179</v>
      </c>
      <c r="Q16" s="359"/>
      <c r="R16" s="108"/>
      <c r="S16" s="242"/>
      <c r="T16" s="101"/>
    </row>
    <row r="17" spans="1:20" ht="90.75" customHeight="1">
      <c r="A17" s="113">
        <v>9</v>
      </c>
      <c r="B17" s="242" t="s">
        <v>126</v>
      </c>
      <c r="C17" s="27" t="s">
        <v>175</v>
      </c>
      <c r="D17" s="119">
        <v>2021</v>
      </c>
      <c r="E17" s="27" t="s">
        <v>175</v>
      </c>
      <c r="F17" s="268">
        <v>3000</v>
      </c>
      <c r="G17" s="121">
        <v>0</v>
      </c>
      <c r="H17" s="105">
        <f t="shared" si="0"/>
        <v>3000</v>
      </c>
      <c r="I17" s="120">
        <v>0</v>
      </c>
      <c r="J17" s="121">
        <v>0</v>
      </c>
      <c r="K17" s="105">
        <f t="shared" si="1"/>
        <v>0</v>
      </c>
      <c r="L17" s="121">
        <v>0</v>
      </c>
      <c r="M17" s="121">
        <v>0</v>
      </c>
      <c r="N17" s="105">
        <f t="shared" si="2"/>
        <v>0</v>
      </c>
      <c r="O17" s="105">
        <f t="shared" si="3"/>
        <v>3000</v>
      </c>
      <c r="P17" s="371" t="s">
        <v>179</v>
      </c>
      <c r="Q17" s="372"/>
      <c r="R17" s="108"/>
      <c r="S17" s="242"/>
      <c r="T17" s="101"/>
    </row>
    <row r="18" spans="1:20" ht="54.75" customHeight="1">
      <c r="A18" s="113">
        <v>10</v>
      </c>
      <c r="B18" s="241" t="s">
        <v>129</v>
      </c>
      <c r="C18" s="27" t="s">
        <v>175</v>
      </c>
      <c r="D18" s="104">
        <v>2023</v>
      </c>
      <c r="E18" s="27" t="s">
        <v>175</v>
      </c>
      <c r="F18" s="269">
        <v>3000</v>
      </c>
      <c r="G18" s="105">
        <v>0</v>
      </c>
      <c r="H18" s="105">
        <f t="shared" si="0"/>
        <v>3000</v>
      </c>
      <c r="I18" s="111">
        <v>0</v>
      </c>
      <c r="J18" s="105">
        <v>0</v>
      </c>
      <c r="K18" s="105">
        <f t="shared" si="1"/>
        <v>0</v>
      </c>
      <c r="L18" s="123">
        <v>0</v>
      </c>
      <c r="M18" s="105">
        <v>0</v>
      </c>
      <c r="N18" s="105">
        <f t="shared" si="2"/>
        <v>0</v>
      </c>
      <c r="O18" s="105">
        <f t="shared" si="3"/>
        <v>3000</v>
      </c>
      <c r="P18" s="358" t="s">
        <v>179</v>
      </c>
      <c r="Q18" s="359"/>
      <c r="R18" s="108"/>
      <c r="S18" s="242"/>
      <c r="T18" s="101"/>
    </row>
    <row r="19" spans="1:20" ht="55.5" customHeight="1">
      <c r="A19" s="113">
        <v>11</v>
      </c>
      <c r="B19" s="241" t="s">
        <v>133</v>
      </c>
      <c r="C19" s="27" t="s">
        <v>175</v>
      </c>
      <c r="D19" s="115">
        <v>2025</v>
      </c>
      <c r="E19" s="27" t="s">
        <v>175</v>
      </c>
      <c r="F19" s="270">
        <v>0</v>
      </c>
      <c r="G19" s="105">
        <v>0</v>
      </c>
      <c r="H19" s="105">
        <f t="shared" si="0"/>
        <v>0</v>
      </c>
      <c r="I19" s="111">
        <v>0</v>
      </c>
      <c r="J19" s="105">
        <v>0</v>
      </c>
      <c r="K19" s="105">
        <f t="shared" si="1"/>
        <v>0</v>
      </c>
      <c r="L19" s="105">
        <v>2000</v>
      </c>
      <c r="M19" s="105">
        <v>0</v>
      </c>
      <c r="N19" s="105">
        <f t="shared" si="2"/>
        <v>2000</v>
      </c>
      <c r="O19" s="105">
        <f t="shared" si="3"/>
        <v>2000</v>
      </c>
      <c r="P19" s="358" t="s">
        <v>180</v>
      </c>
      <c r="Q19" s="359"/>
      <c r="R19" s="108"/>
      <c r="S19" s="242"/>
      <c r="T19" s="101"/>
    </row>
    <row r="20" spans="1:20" s="251" customFormat="1" ht="55.5" customHeight="1">
      <c r="A20" s="252">
        <v>12</v>
      </c>
      <c r="B20" s="129" t="s">
        <v>181</v>
      </c>
      <c r="C20" s="245" t="s">
        <v>175</v>
      </c>
      <c r="D20" s="246">
        <v>2024</v>
      </c>
      <c r="E20" s="245" t="s">
        <v>175</v>
      </c>
      <c r="F20" s="271">
        <v>0</v>
      </c>
      <c r="G20" s="247">
        <v>0</v>
      </c>
      <c r="H20" s="247">
        <f t="shared" si="0"/>
        <v>0</v>
      </c>
      <c r="I20" s="253">
        <f>2000-2000</f>
        <v>0</v>
      </c>
      <c r="J20" s="247">
        <v>0</v>
      </c>
      <c r="K20" s="247">
        <f t="shared" si="1"/>
        <v>0</v>
      </c>
      <c r="L20" s="247">
        <v>0</v>
      </c>
      <c r="M20" s="247">
        <v>0</v>
      </c>
      <c r="N20" s="247">
        <f t="shared" si="2"/>
        <v>0</v>
      </c>
      <c r="O20" s="247">
        <f t="shared" si="3"/>
        <v>0</v>
      </c>
      <c r="P20" s="385" t="s">
        <v>180</v>
      </c>
      <c r="Q20" s="386"/>
      <c r="R20" s="248"/>
      <c r="S20" s="249"/>
      <c r="T20" s="250"/>
    </row>
    <row r="21" spans="1:20" ht="60.75" customHeight="1">
      <c r="A21" s="113">
        <v>13</v>
      </c>
      <c r="B21" s="241" t="s">
        <v>135</v>
      </c>
      <c r="C21" s="27" t="s">
        <v>175</v>
      </c>
      <c r="D21" s="110">
        <v>2023</v>
      </c>
      <c r="E21" s="27" t="s">
        <v>175</v>
      </c>
      <c r="F21" s="269">
        <v>0</v>
      </c>
      <c r="G21" s="105">
        <v>0</v>
      </c>
      <c r="H21" s="105">
        <f t="shared" si="0"/>
        <v>0</v>
      </c>
      <c r="I21" s="122">
        <v>2000</v>
      </c>
      <c r="J21" s="105">
        <v>0</v>
      </c>
      <c r="K21" s="105">
        <f t="shared" si="1"/>
        <v>2000</v>
      </c>
      <c r="L21" s="105">
        <v>0</v>
      </c>
      <c r="M21" s="105">
        <v>0</v>
      </c>
      <c r="N21" s="105">
        <f t="shared" si="2"/>
        <v>0</v>
      </c>
      <c r="O21" s="105">
        <f t="shared" si="3"/>
        <v>2000</v>
      </c>
      <c r="P21" s="358" t="s">
        <v>180</v>
      </c>
      <c r="Q21" s="359"/>
      <c r="R21" s="108"/>
      <c r="S21" s="242"/>
      <c r="T21" s="101"/>
    </row>
    <row r="22" spans="1:20" ht="60.75" customHeight="1">
      <c r="A22" s="113">
        <v>14</v>
      </c>
      <c r="B22" s="113" t="s">
        <v>182</v>
      </c>
      <c r="C22" s="27" t="s">
        <v>175</v>
      </c>
      <c r="D22" s="104">
        <v>2023</v>
      </c>
      <c r="E22" s="27" t="s">
        <v>175</v>
      </c>
      <c r="F22" s="272">
        <v>6335</v>
      </c>
      <c r="G22" s="105">
        <v>0</v>
      </c>
      <c r="H22" s="105">
        <f t="shared" si="0"/>
        <v>6335</v>
      </c>
      <c r="I22" s="105">
        <v>3500</v>
      </c>
      <c r="J22" s="105">
        <v>0</v>
      </c>
      <c r="K22" s="105">
        <f t="shared" si="1"/>
        <v>3500</v>
      </c>
      <c r="L22" s="124">
        <v>4500</v>
      </c>
      <c r="M22" s="105">
        <v>0</v>
      </c>
      <c r="N22" s="105">
        <f t="shared" si="2"/>
        <v>4500</v>
      </c>
      <c r="O22" s="105">
        <f t="shared" si="3"/>
        <v>14335</v>
      </c>
      <c r="P22" s="358" t="s">
        <v>180</v>
      </c>
      <c r="Q22" s="359"/>
      <c r="R22" s="108"/>
      <c r="S22" s="242"/>
      <c r="T22" s="101"/>
    </row>
    <row r="23" spans="1:20" ht="57.75" customHeight="1">
      <c r="A23" s="113">
        <v>15</v>
      </c>
      <c r="B23" s="125" t="s">
        <v>183</v>
      </c>
      <c r="C23" s="27" t="s">
        <v>175</v>
      </c>
      <c r="D23" s="126">
        <v>2022</v>
      </c>
      <c r="E23" s="27" t="s">
        <v>175</v>
      </c>
      <c r="F23" s="127">
        <v>3590</v>
      </c>
      <c r="G23" s="105">
        <v>0</v>
      </c>
      <c r="H23" s="105">
        <f t="shared" si="0"/>
        <v>3590</v>
      </c>
      <c r="I23" s="105">
        <v>1500</v>
      </c>
      <c r="J23" s="105">
        <v>0</v>
      </c>
      <c r="K23" s="105">
        <f t="shared" si="1"/>
        <v>1500</v>
      </c>
      <c r="L23" s="105">
        <v>0</v>
      </c>
      <c r="M23" s="105">
        <v>0</v>
      </c>
      <c r="N23" s="105">
        <f t="shared" si="2"/>
        <v>0</v>
      </c>
      <c r="O23" s="105">
        <f t="shared" si="3"/>
        <v>5090</v>
      </c>
      <c r="P23" s="358" t="s">
        <v>180</v>
      </c>
      <c r="Q23" s="359"/>
      <c r="R23" s="108"/>
      <c r="S23" s="242"/>
      <c r="T23" s="101"/>
    </row>
    <row r="24" spans="1:20" ht="49.5" customHeight="1">
      <c r="A24" s="113">
        <v>16</v>
      </c>
      <c r="B24" s="113" t="s">
        <v>184</v>
      </c>
      <c r="C24" s="27" t="s">
        <v>175</v>
      </c>
      <c r="D24" s="115">
        <v>2021</v>
      </c>
      <c r="E24" s="27" t="s">
        <v>175</v>
      </c>
      <c r="F24" s="273">
        <v>6560.36</v>
      </c>
      <c r="G24" s="105">
        <v>0</v>
      </c>
      <c r="H24" s="105">
        <f t="shared" si="0"/>
        <v>6560.36</v>
      </c>
      <c r="I24" s="105">
        <v>0</v>
      </c>
      <c r="J24" s="105">
        <v>0</v>
      </c>
      <c r="K24" s="105">
        <f t="shared" si="1"/>
        <v>0</v>
      </c>
      <c r="L24" s="105">
        <v>0</v>
      </c>
      <c r="M24" s="105">
        <v>0</v>
      </c>
      <c r="N24" s="105">
        <f t="shared" si="2"/>
        <v>0</v>
      </c>
      <c r="O24" s="105">
        <f t="shared" si="3"/>
        <v>6560.36</v>
      </c>
      <c r="P24" s="358" t="s">
        <v>180</v>
      </c>
      <c r="Q24" s="359"/>
      <c r="R24" s="129"/>
      <c r="S24" s="129"/>
      <c r="T24" s="101"/>
    </row>
    <row r="25" spans="1:20" ht="68.25" customHeight="1">
      <c r="A25" s="113">
        <v>17</v>
      </c>
      <c r="B25" s="130" t="s">
        <v>185</v>
      </c>
      <c r="C25" s="27" t="s">
        <v>175</v>
      </c>
      <c r="D25" s="104">
        <v>2022</v>
      </c>
      <c r="E25" s="27" t="s">
        <v>175</v>
      </c>
      <c r="F25" s="112">
        <v>0</v>
      </c>
      <c r="G25" s="124">
        <v>0</v>
      </c>
      <c r="H25" s="105">
        <f t="shared" si="0"/>
        <v>0</v>
      </c>
      <c r="I25" s="111">
        <v>3250</v>
      </c>
      <c r="J25" s="105">
        <v>0</v>
      </c>
      <c r="K25" s="105">
        <f t="shared" si="1"/>
        <v>3250</v>
      </c>
      <c r="L25" s="105">
        <v>0</v>
      </c>
      <c r="M25" s="105">
        <v>0</v>
      </c>
      <c r="N25" s="105">
        <f t="shared" si="2"/>
        <v>0</v>
      </c>
      <c r="O25" s="105">
        <f t="shared" si="3"/>
        <v>3250</v>
      </c>
      <c r="P25" s="358" t="s">
        <v>180</v>
      </c>
      <c r="Q25" s="359"/>
      <c r="R25" s="129"/>
      <c r="S25" s="129"/>
      <c r="T25" s="101"/>
    </row>
    <row r="26" spans="1:20" ht="41.25" customHeight="1">
      <c r="A26" s="113">
        <v>18</v>
      </c>
      <c r="B26" s="113" t="s">
        <v>31</v>
      </c>
      <c r="C26" s="27" t="s">
        <v>175</v>
      </c>
      <c r="D26" s="104">
        <v>2023</v>
      </c>
      <c r="E26" s="27" t="s">
        <v>175</v>
      </c>
      <c r="F26" s="131">
        <v>0</v>
      </c>
      <c r="G26" s="124">
        <v>0</v>
      </c>
      <c r="H26" s="105">
        <f t="shared" si="0"/>
        <v>0</v>
      </c>
      <c r="I26" s="112">
        <v>6930</v>
      </c>
      <c r="J26" s="105">
        <v>0</v>
      </c>
      <c r="K26" s="105">
        <f t="shared" si="1"/>
        <v>6930</v>
      </c>
      <c r="L26" s="105">
        <v>5930</v>
      </c>
      <c r="M26" s="105">
        <v>0</v>
      </c>
      <c r="N26" s="105">
        <f t="shared" si="2"/>
        <v>5930</v>
      </c>
      <c r="O26" s="105">
        <f t="shared" si="3"/>
        <v>12860</v>
      </c>
      <c r="P26" s="358" t="s">
        <v>180</v>
      </c>
      <c r="Q26" s="359"/>
      <c r="R26" s="129"/>
      <c r="S26" s="129"/>
      <c r="T26" s="101"/>
    </row>
    <row r="27" spans="1:20" ht="81" customHeight="1">
      <c r="A27" s="113">
        <v>19</v>
      </c>
      <c r="B27" s="113" t="s">
        <v>186</v>
      </c>
      <c r="C27" s="132">
        <v>190604.15</v>
      </c>
      <c r="D27" s="104">
        <v>2021</v>
      </c>
      <c r="E27" s="133">
        <v>186487</v>
      </c>
      <c r="F27" s="274">
        <v>5959.94</v>
      </c>
      <c r="G27" s="105">
        <v>0</v>
      </c>
      <c r="H27" s="105">
        <f t="shared" si="0"/>
        <v>5959.94</v>
      </c>
      <c r="I27" s="105">
        <v>3744.41</v>
      </c>
      <c r="J27" s="105">
        <v>0</v>
      </c>
      <c r="K27" s="105">
        <f t="shared" si="1"/>
        <v>3744.41</v>
      </c>
      <c r="L27" s="105">
        <v>0</v>
      </c>
      <c r="M27" s="105">
        <v>0</v>
      </c>
      <c r="N27" s="105">
        <f t="shared" si="2"/>
        <v>0</v>
      </c>
      <c r="O27" s="105">
        <f t="shared" si="3"/>
        <v>9704.3499999999985</v>
      </c>
      <c r="P27" s="358" t="s">
        <v>180</v>
      </c>
      <c r="Q27" s="359"/>
      <c r="R27" s="129"/>
      <c r="S27" s="129"/>
      <c r="T27" s="101"/>
    </row>
    <row r="28" spans="1:20" ht="57" customHeight="1">
      <c r="A28" s="113">
        <v>20</v>
      </c>
      <c r="B28" s="113" t="s">
        <v>187</v>
      </c>
      <c r="C28" s="27" t="s">
        <v>175</v>
      </c>
      <c r="D28" s="104">
        <v>2022</v>
      </c>
      <c r="E28" s="27" t="s">
        <v>175</v>
      </c>
      <c r="F28" s="274">
        <v>5000</v>
      </c>
      <c r="G28" s="105">
        <v>0</v>
      </c>
      <c r="H28" s="105">
        <f t="shared" si="0"/>
        <v>5000</v>
      </c>
      <c r="I28" s="112">
        <v>0</v>
      </c>
      <c r="J28" s="105">
        <v>0</v>
      </c>
      <c r="K28" s="105">
        <f t="shared" si="1"/>
        <v>0</v>
      </c>
      <c r="L28" s="105">
        <v>0</v>
      </c>
      <c r="M28" s="105">
        <v>0</v>
      </c>
      <c r="N28" s="105">
        <f t="shared" si="2"/>
        <v>0</v>
      </c>
      <c r="O28" s="105">
        <f t="shared" si="3"/>
        <v>5000</v>
      </c>
      <c r="P28" s="358" t="s">
        <v>180</v>
      </c>
      <c r="Q28" s="359"/>
      <c r="R28" s="129"/>
      <c r="S28" s="129"/>
      <c r="T28" s="101"/>
    </row>
    <row r="29" spans="1:20" ht="45.75" customHeight="1">
      <c r="A29" s="113">
        <v>21</v>
      </c>
      <c r="B29" s="113" t="s">
        <v>43</v>
      </c>
      <c r="C29" s="27" t="s">
        <v>175</v>
      </c>
      <c r="D29" s="104">
        <v>2022</v>
      </c>
      <c r="E29" s="27" t="s">
        <v>175</v>
      </c>
      <c r="F29" s="264">
        <v>0</v>
      </c>
      <c r="G29" s="105">
        <v>0</v>
      </c>
      <c r="H29" s="105">
        <f t="shared" si="0"/>
        <v>0</v>
      </c>
      <c r="I29" s="105">
        <v>5000</v>
      </c>
      <c r="J29" s="105">
        <v>0</v>
      </c>
      <c r="K29" s="105">
        <f t="shared" si="1"/>
        <v>5000</v>
      </c>
      <c r="L29" s="105">
        <v>0</v>
      </c>
      <c r="M29" s="105">
        <v>0</v>
      </c>
      <c r="N29" s="105">
        <f t="shared" si="2"/>
        <v>0</v>
      </c>
      <c r="O29" s="105">
        <f t="shared" si="3"/>
        <v>5000</v>
      </c>
      <c r="P29" s="358" t="s">
        <v>180</v>
      </c>
      <c r="Q29" s="359"/>
      <c r="R29" s="129"/>
      <c r="S29" s="129"/>
      <c r="T29" s="101"/>
    </row>
    <row r="30" spans="1:20" s="251" customFormat="1" ht="63" customHeight="1">
      <c r="A30" s="252">
        <v>22</v>
      </c>
      <c r="B30" s="252" t="s">
        <v>188</v>
      </c>
      <c r="C30" s="245" t="s">
        <v>175</v>
      </c>
      <c r="D30" s="254">
        <v>2022</v>
      </c>
      <c r="E30" s="245" t="s">
        <v>175</v>
      </c>
      <c r="F30" s="275">
        <v>0</v>
      </c>
      <c r="G30" s="247">
        <v>0</v>
      </c>
      <c r="H30" s="247">
        <f t="shared" si="0"/>
        <v>0</v>
      </c>
      <c r="I30" s="276">
        <f>18000-9000</f>
        <v>9000</v>
      </c>
      <c r="J30" s="247">
        <v>0</v>
      </c>
      <c r="K30" s="247">
        <f t="shared" si="1"/>
        <v>9000</v>
      </c>
      <c r="L30" s="276">
        <v>9000</v>
      </c>
      <c r="M30" s="247">
        <v>0</v>
      </c>
      <c r="N30" s="247">
        <f t="shared" si="2"/>
        <v>9000</v>
      </c>
      <c r="O30" s="247">
        <f t="shared" si="3"/>
        <v>18000</v>
      </c>
      <c r="P30" s="385" t="s">
        <v>180</v>
      </c>
      <c r="Q30" s="386"/>
      <c r="R30" s="129"/>
      <c r="S30" s="129"/>
      <c r="T30" s="250"/>
    </row>
    <row r="31" spans="1:20" ht="73.5" customHeight="1">
      <c r="A31" s="113">
        <v>23</v>
      </c>
      <c r="B31" s="113" t="s">
        <v>26</v>
      </c>
      <c r="C31" s="27" t="s">
        <v>175</v>
      </c>
      <c r="D31" s="134">
        <v>2025</v>
      </c>
      <c r="E31" s="27" t="s">
        <v>175</v>
      </c>
      <c r="F31" s="274">
        <v>5000</v>
      </c>
      <c r="G31" s="105">
        <v>0</v>
      </c>
      <c r="H31" s="105">
        <f t="shared" si="0"/>
        <v>5000</v>
      </c>
      <c r="I31" s="111">
        <v>5000</v>
      </c>
      <c r="J31" s="105">
        <v>0</v>
      </c>
      <c r="K31" s="105">
        <f t="shared" si="1"/>
        <v>5000</v>
      </c>
      <c r="L31" s="123">
        <v>5000</v>
      </c>
      <c r="M31" s="105">
        <v>0</v>
      </c>
      <c r="N31" s="105">
        <f t="shared" si="2"/>
        <v>5000</v>
      </c>
      <c r="O31" s="105">
        <f t="shared" si="3"/>
        <v>15000</v>
      </c>
      <c r="P31" s="358" t="s">
        <v>180</v>
      </c>
      <c r="Q31" s="359"/>
      <c r="R31" s="129"/>
      <c r="S31" s="129"/>
      <c r="T31" s="101"/>
    </row>
    <row r="32" spans="1:20" ht="71.25" customHeight="1">
      <c r="A32" s="113">
        <v>24</v>
      </c>
      <c r="B32" s="113" t="s">
        <v>32</v>
      </c>
      <c r="C32" s="27" t="s">
        <v>175</v>
      </c>
      <c r="D32" s="134">
        <v>2022</v>
      </c>
      <c r="E32" s="27" t="s">
        <v>175</v>
      </c>
      <c r="F32" s="274">
        <v>4000</v>
      </c>
      <c r="G32" s="105">
        <v>0</v>
      </c>
      <c r="H32" s="105">
        <f t="shared" si="0"/>
        <v>4000</v>
      </c>
      <c r="I32" s="105">
        <v>40000</v>
      </c>
      <c r="J32" s="105">
        <v>0</v>
      </c>
      <c r="K32" s="105">
        <f t="shared" si="1"/>
        <v>40000</v>
      </c>
      <c r="L32" s="105">
        <v>0</v>
      </c>
      <c r="M32" s="105">
        <v>0</v>
      </c>
      <c r="N32" s="105">
        <f t="shared" si="2"/>
        <v>0</v>
      </c>
      <c r="O32" s="105">
        <f t="shared" si="3"/>
        <v>44000</v>
      </c>
      <c r="P32" s="358" t="s">
        <v>180</v>
      </c>
      <c r="Q32" s="359"/>
      <c r="R32" s="129"/>
      <c r="S32" s="129"/>
      <c r="T32" s="101"/>
    </row>
    <row r="33" spans="1:20" ht="71.25" customHeight="1">
      <c r="A33" s="113">
        <v>25</v>
      </c>
      <c r="B33" s="113" t="s">
        <v>28</v>
      </c>
      <c r="C33" s="27" t="s">
        <v>175</v>
      </c>
      <c r="D33" s="104">
        <v>2022</v>
      </c>
      <c r="E33" s="27" t="s">
        <v>175</v>
      </c>
      <c r="F33" s="274">
        <v>0</v>
      </c>
      <c r="G33" s="105">
        <v>0</v>
      </c>
      <c r="H33" s="105">
        <f t="shared" si="0"/>
        <v>0</v>
      </c>
      <c r="I33" s="105">
        <v>10000</v>
      </c>
      <c r="J33" s="105">
        <v>0</v>
      </c>
      <c r="K33" s="105">
        <f t="shared" si="1"/>
        <v>10000</v>
      </c>
      <c r="L33" s="105">
        <v>0</v>
      </c>
      <c r="M33" s="105">
        <v>0</v>
      </c>
      <c r="N33" s="105">
        <f t="shared" si="2"/>
        <v>0</v>
      </c>
      <c r="O33" s="105">
        <f t="shared" si="3"/>
        <v>10000</v>
      </c>
      <c r="P33" s="358" t="s">
        <v>180</v>
      </c>
      <c r="Q33" s="359"/>
      <c r="R33" s="135"/>
      <c r="S33" s="129"/>
      <c r="T33" s="101"/>
    </row>
    <row r="34" spans="1:20" ht="87.75" customHeight="1">
      <c r="A34" s="113">
        <v>26</v>
      </c>
      <c r="B34" s="113" t="s">
        <v>189</v>
      </c>
      <c r="C34" s="17">
        <v>129930.38</v>
      </c>
      <c r="D34" s="104">
        <v>2021</v>
      </c>
      <c r="E34" s="124">
        <v>58373.2</v>
      </c>
      <c r="F34" s="136">
        <v>2911.16</v>
      </c>
      <c r="G34" s="105">
        <v>0</v>
      </c>
      <c r="H34" s="105">
        <f t="shared" si="0"/>
        <v>2911.16</v>
      </c>
      <c r="I34" s="112">
        <v>0</v>
      </c>
      <c r="J34" s="105">
        <v>0</v>
      </c>
      <c r="K34" s="105">
        <f t="shared" si="1"/>
        <v>0</v>
      </c>
      <c r="L34" s="137">
        <v>0</v>
      </c>
      <c r="M34" s="105">
        <v>0</v>
      </c>
      <c r="N34" s="105">
        <f t="shared" si="2"/>
        <v>0</v>
      </c>
      <c r="O34" s="105">
        <f t="shared" si="3"/>
        <v>2911.16</v>
      </c>
      <c r="P34" s="358" t="s">
        <v>180</v>
      </c>
      <c r="Q34" s="359"/>
      <c r="R34" s="135"/>
      <c r="S34" s="129"/>
      <c r="T34" s="101"/>
    </row>
    <row r="35" spans="1:20" ht="87.75" customHeight="1">
      <c r="A35" s="113">
        <v>27</v>
      </c>
      <c r="B35" s="113" t="s">
        <v>35</v>
      </c>
      <c r="C35" s="118">
        <v>156072.85</v>
      </c>
      <c r="D35" s="130">
        <v>2021</v>
      </c>
      <c r="E35" s="124">
        <v>50491</v>
      </c>
      <c r="F35" s="277">
        <v>20783.3</v>
      </c>
      <c r="G35" s="105">
        <v>0</v>
      </c>
      <c r="H35" s="105">
        <f t="shared" si="0"/>
        <v>20783.3</v>
      </c>
      <c r="I35" s="112">
        <v>0</v>
      </c>
      <c r="J35" s="105">
        <v>0</v>
      </c>
      <c r="K35" s="105">
        <f t="shared" si="1"/>
        <v>0</v>
      </c>
      <c r="L35" s="137">
        <v>0</v>
      </c>
      <c r="M35" s="105">
        <v>0</v>
      </c>
      <c r="N35" s="105">
        <f t="shared" si="2"/>
        <v>0</v>
      </c>
      <c r="O35" s="105">
        <f t="shared" si="3"/>
        <v>20783.3</v>
      </c>
      <c r="P35" s="358" t="s">
        <v>180</v>
      </c>
      <c r="Q35" s="359"/>
      <c r="R35" s="135"/>
      <c r="S35" s="129"/>
      <c r="T35" s="101"/>
    </row>
    <row r="36" spans="1:20" s="251" customFormat="1" ht="87.75" customHeight="1">
      <c r="A36" s="252">
        <v>28</v>
      </c>
      <c r="B36" s="252" t="s">
        <v>190</v>
      </c>
      <c r="C36" s="255" t="s">
        <v>175</v>
      </c>
      <c r="D36" s="256">
        <v>2024</v>
      </c>
      <c r="E36" s="255" t="s">
        <v>175</v>
      </c>
      <c r="F36" s="278">
        <f>5000-5000</f>
        <v>0</v>
      </c>
      <c r="G36" s="247">
        <v>0</v>
      </c>
      <c r="H36" s="247">
        <f t="shared" si="0"/>
        <v>0</v>
      </c>
      <c r="I36" s="276">
        <f>45000-40000</f>
        <v>5000</v>
      </c>
      <c r="J36" s="247">
        <v>0</v>
      </c>
      <c r="K36" s="247">
        <f t="shared" si="1"/>
        <v>5000</v>
      </c>
      <c r="L36" s="279">
        <v>45000</v>
      </c>
      <c r="M36" s="247">
        <v>0</v>
      </c>
      <c r="N36" s="247">
        <f t="shared" si="2"/>
        <v>45000</v>
      </c>
      <c r="O36" s="247">
        <f t="shared" si="3"/>
        <v>50000</v>
      </c>
      <c r="P36" s="385" t="s">
        <v>180</v>
      </c>
      <c r="Q36" s="387"/>
      <c r="R36" s="386"/>
      <c r="S36" s="129"/>
      <c r="T36" s="250"/>
    </row>
    <row r="37" spans="1:20" ht="75" customHeight="1">
      <c r="A37" s="113">
        <v>29</v>
      </c>
      <c r="B37" s="113" t="s">
        <v>30</v>
      </c>
      <c r="C37" s="17">
        <v>50723.7</v>
      </c>
      <c r="D37" s="115">
        <v>2021</v>
      </c>
      <c r="E37" s="124">
        <v>22790</v>
      </c>
      <c r="F37" s="269">
        <v>11790</v>
      </c>
      <c r="G37" s="105">
        <v>0</v>
      </c>
      <c r="H37" s="105">
        <f t="shared" si="0"/>
        <v>11790</v>
      </c>
      <c r="I37" s="111">
        <v>0</v>
      </c>
      <c r="J37" s="105">
        <v>0</v>
      </c>
      <c r="K37" s="105">
        <f t="shared" si="1"/>
        <v>0</v>
      </c>
      <c r="L37" s="105">
        <v>0</v>
      </c>
      <c r="M37" s="105">
        <v>0</v>
      </c>
      <c r="N37" s="105">
        <f t="shared" si="2"/>
        <v>0</v>
      </c>
      <c r="O37" s="105">
        <f t="shared" si="3"/>
        <v>11790</v>
      </c>
      <c r="P37" s="358" t="s">
        <v>180</v>
      </c>
      <c r="Q37" s="359"/>
      <c r="R37" s="240"/>
      <c r="S37" s="129"/>
      <c r="T37" s="101"/>
    </row>
    <row r="38" spans="1:20" s="251" customFormat="1" ht="87.75" customHeight="1">
      <c r="A38" s="252">
        <v>30</v>
      </c>
      <c r="B38" s="252" t="s">
        <v>191</v>
      </c>
      <c r="C38" s="245" t="s">
        <v>175</v>
      </c>
      <c r="D38" s="254">
        <v>2029</v>
      </c>
      <c r="E38" s="245" t="s">
        <v>175</v>
      </c>
      <c r="F38" s="280">
        <v>33000</v>
      </c>
      <c r="G38" s="247">
        <v>0</v>
      </c>
      <c r="H38" s="247">
        <f t="shared" si="0"/>
        <v>33000</v>
      </c>
      <c r="I38" s="281">
        <f>60000-30000</f>
        <v>30000</v>
      </c>
      <c r="J38" s="247">
        <v>0</v>
      </c>
      <c r="K38" s="247">
        <f t="shared" si="1"/>
        <v>30000</v>
      </c>
      <c r="L38" s="247">
        <f>80000-40000</f>
        <v>40000</v>
      </c>
      <c r="M38" s="247">
        <v>0</v>
      </c>
      <c r="N38" s="247">
        <f t="shared" si="2"/>
        <v>40000</v>
      </c>
      <c r="O38" s="247">
        <f t="shared" si="3"/>
        <v>103000</v>
      </c>
      <c r="P38" s="385" t="s">
        <v>180</v>
      </c>
      <c r="Q38" s="386"/>
      <c r="R38" s="257"/>
      <c r="S38" s="129"/>
      <c r="T38" s="250"/>
    </row>
    <row r="39" spans="1:20" ht="123" customHeight="1">
      <c r="A39" s="113">
        <v>31</v>
      </c>
      <c r="B39" s="113" t="s">
        <v>192</v>
      </c>
      <c r="C39" s="27" t="s">
        <v>175</v>
      </c>
      <c r="D39" s="104">
        <v>2021</v>
      </c>
      <c r="E39" s="27" t="s">
        <v>175</v>
      </c>
      <c r="F39" s="131">
        <v>27000</v>
      </c>
      <c r="G39" s="105">
        <v>0</v>
      </c>
      <c r="H39" s="105">
        <f t="shared" si="0"/>
        <v>27000</v>
      </c>
      <c r="I39" s="105">
        <v>0</v>
      </c>
      <c r="J39" s="105">
        <v>0</v>
      </c>
      <c r="K39" s="105">
        <f t="shared" si="1"/>
        <v>0</v>
      </c>
      <c r="L39" s="105">
        <v>0</v>
      </c>
      <c r="M39" s="105">
        <v>0</v>
      </c>
      <c r="N39" s="105">
        <f t="shared" si="2"/>
        <v>0</v>
      </c>
      <c r="O39" s="105">
        <f t="shared" si="3"/>
        <v>27000</v>
      </c>
      <c r="P39" s="358" t="s">
        <v>180</v>
      </c>
      <c r="Q39" s="359"/>
      <c r="R39" s="240"/>
      <c r="S39" s="129"/>
      <c r="T39" s="101"/>
    </row>
    <row r="40" spans="1:20" ht="76.5" customHeight="1">
      <c r="A40" s="113">
        <v>32</v>
      </c>
      <c r="B40" s="113" t="s">
        <v>193</v>
      </c>
      <c r="C40" s="27" t="s">
        <v>175</v>
      </c>
      <c r="D40" s="134">
        <v>2022</v>
      </c>
      <c r="E40" s="27" t="s">
        <v>175</v>
      </c>
      <c r="F40" s="131">
        <v>2000</v>
      </c>
      <c r="G40" s="105">
        <v>0</v>
      </c>
      <c r="H40" s="105">
        <f t="shared" si="0"/>
        <v>2000</v>
      </c>
      <c r="I40" s="105">
        <v>0</v>
      </c>
      <c r="J40" s="105">
        <v>0</v>
      </c>
      <c r="K40" s="105">
        <f t="shared" si="1"/>
        <v>0</v>
      </c>
      <c r="L40" s="105">
        <v>0</v>
      </c>
      <c r="M40" s="105">
        <v>0</v>
      </c>
      <c r="N40" s="105">
        <f t="shared" si="2"/>
        <v>0</v>
      </c>
      <c r="O40" s="105">
        <f t="shared" si="3"/>
        <v>2000</v>
      </c>
      <c r="P40" s="358" t="s">
        <v>180</v>
      </c>
      <c r="Q40" s="359"/>
      <c r="R40" s="240"/>
      <c r="S40" s="129"/>
      <c r="T40" s="101"/>
    </row>
    <row r="41" spans="1:20" ht="76.5" customHeight="1">
      <c r="A41" s="113">
        <v>33</v>
      </c>
      <c r="B41" s="113" t="s">
        <v>36</v>
      </c>
      <c r="C41" s="27" t="s">
        <v>175</v>
      </c>
      <c r="D41" s="104">
        <v>2025</v>
      </c>
      <c r="E41" s="27" t="s">
        <v>175</v>
      </c>
      <c r="F41" s="270">
        <v>0</v>
      </c>
      <c r="G41" s="105">
        <v>0</v>
      </c>
      <c r="H41" s="105">
        <f t="shared" si="0"/>
        <v>0</v>
      </c>
      <c r="I41" s="105">
        <v>0</v>
      </c>
      <c r="J41" s="105">
        <v>0</v>
      </c>
      <c r="K41" s="105">
        <f t="shared" si="1"/>
        <v>0</v>
      </c>
      <c r="L41" s="137">
        <v>1500</v>
      </c>
      <c r="M41" s="105">
        <v>0</v>
      </c>
      <c r="N41" s="105">
        <f t="shared" si="2"/>
        <v>1500</v>
      </c>
      <c r="O41" s="105">
        <f t="shared" si="3"/>
        <v>1500</v>
      </c>
      <c r="P41" s="358" t="s">
        <v>180</v>
      </c>
      <c r="Q41" s="359"/>
      <c r="R41" s="240"/>
      <c r="S41" s="129"/>
      <c r="T41" s="101"/>
    </row>
    <row r="42" spans="1:20" s="251" customFormat="1" ht="119.25" customHeight="1">
      <c r="A42" s="252">
        <v>34</v>
      </c>
      <c r="B42" s="252" t="s">
        <v>194</v>
      </c>
      <c r="C42" s="245" t="s">
        <v>175</v>
      </c>
      <c r="D42" s="254">
        <v>2023</v>
      </c>
      <c r="E42" s="245" t="s">
        <v>175</v>
      </c>
      <c r="F42" s="282">
        <v>0</v>
      </c>
      <c r="G42" s="247">
        <v>0</v>
      </c>
      <c r="H42" s="247">
        <f t="shared" si="0"/>
        <v>0</v>
      </c>
      <c r="I42" s="283">
        <f>25000-25000</f>
        <v>0</v>
      </c>
      <c r="J42" s="247">
        <v>0</v>
      </c>
      <c r="K42" s="247">
        <f t="shared" si="1"/>
        <v>0</v>
      </c>
      <c r="L42" s="276">
        <v>25000</v>
      </c>
      <c r="M42" s="247">
        <v>0</v>
      </c>
      <c r="N42" s="247">
        <f t="shared" si="2"/>
        <v>25000</v>
      </c>
      <c r="O42" s="247">
        <f t="shared" si="3"/>
        <v>25000</v>
      </c>
      <c r="P42" s="385" t="s">
        <v>180</v>
      </c>
      <c r="Q42" s="386"/>
      <c r="R42" s="257"/>
      <c r="S42" s="129"/>
      <c r="T42" s="250"/>
    </row>
    <row r="43" spans="1:20" ht="60.75" customHeight="1">
      <c r="A43" s="113">
        <v>35</v>
      </c>
      <c r="B43" s="113" t="s">
        <v>41</v>
      </c>
      <c r="C43" s="17">
        <v>31307.5</v>
      </c>
      <c r="D43" s="134">
        <v>2021</v>
      </c>
      <c r="E43" s="133">
        <v>30150</v>
      </c>
      <c r="F43" s="127">
        <v>30150</v>
      </c>
      <c r="G43" s="105">
        <v>0</v>
      </c>
      <c r="H43" s="105">
        <f t="shared" si="0"/>
        <v>30150</v>
      </c>
      <c r="I43" s="105">
        <v>0</v>
      </c>
      <c r="J43" s="105">
        <v>0</v>
      </c>
      <c r="K43" s="105">
        <f t="shared" si="1"/>
        <v>0</v>
      </c>
      <c r="L43" s="105">
        <v>0</v>
      </c>
      <c r="M43" s="105">
        <v>0</v>
      </c>
      <c r="N43" s="105">
        <f t="shared" si="2"/>
        <v>0</v>
      </c>
      <c r="O43" s="105">
        <f t="shared" si="3"/>
        <v>30150</v>
      </c>
      <c r="P43" s="358" t="s">
        <v>180</v>
      </c>
      <c r="Q43" s="359"/>
      <c r="R43" s="240"/>
      <c r="S43" s="129"/>
      <c r="T43" s="101"/>
    </row>
    <row r="44" spans="1:20" ht="122.25" customHeight="1">
      <c r="A44" s="113">
        <v>36</v>
      </c>
      <c r="B44" s="113" t="s">
        <v>195</v>
      </c>
      <c r="C44" s="27" t="s">
        <v>175</v>
      </c>
      <c r="D44" s="130">
        <v>2022</v>
      </c>
      <c r="E44" s="27" t="s">
        <v>175</v>
      </c>
      <c r="F44" s="277">
        <v>3400</v>
      </c>
      <c r="G44" s="105">
        <v>0</v>
      </c>
      <c r="H44" s="105">
        <f t="shared" si="0"/>
        <v>3400</v>
      </c>
      <c r="I44" s="112">
        <v>8400</v>
      </c>
      <c r="J44" s="105">
        <v>0</v>
      </c>
      <c r="K44" s="105">
        <f t="shared" si="1"/>
        <v>8400</v>
      </c>
      <c r="L44" s="137">
        <v>0</v>
      </c>
      <c r="M44" s="105">
        <v>0</v>
      </c>
      <c r="N44" s="105">
        <f t="shared" si="2"/>
        <v>0</v>
      </c>
      <c r="O44" s="105">
        <f t="shared" si="3"/>
        <v>11800</v>
      </c>
      <c r="P44" s="358" t="s">
        <v>180</v>
      </c>
      <c r="Q44" s="359"/>
      <c r="R44" s="240"/>
      <c r="S44" s="129"/>
      <c r="T44" s="101"/>
    </row>
    <row r="45" spans="1:20" s="251" customFormat="1" ht="62.25" customHeight="1">
      <c r="A45" s="252">
        <v>37</v>
      </c>
      <c r="B45" s="252" t="s">
        <v>61</v>
      </c>
      <c r="C45" s="245" t="s">
        <v>175</v>
      </c>
      <c r="D45" s="129">
        <v>2023</v>
      </c>
      <c r="E45" s="245" t="s">
        <v>175</v>
      </c>
      <c r="F45" s="284">
        <f>2000-2000</f>
        <v>0</v>
      </c>
      <c r="G45" s="285">
        <v>0</v>
      </c>
      <c r="H45" s="247">
        <f t="shared" si="0"/>
        <v>0</v>
      </c>
      <c r="I45" s="286">
        <v>2000</v>
      </c>
      <c r="J45" s="285">
        <v>0</v>
      </c>
      <c r="K45" s="247">
        <f t="shared" si="1"/>
        <v>2000</v>
      </c>
      <c r="L45" s="286">
        <v>0</v>
      </c>
      <c r="M45" s="285">
        <v>0</v>
      </c>
      <c r="N45" s="247">
        <f t="shared" si="2"/>
        <v>0</v>
      </c>
      <c r="O45" s="247">
        <f t="shared" si="3"/>
        <v>2000</v>
      </c>
      <c r="P45" s="385" t="s">
        <v>180</v>
      </c>
      <c r="Q45" s="386"/>
      <c r="R45" s="135"/>
      <c r="S45" s="129"/>
      <c r="T45" s="250"/>
    </row>
    <row r="46" spans="1:20" ht="65.25" customHeight="1">
      <c r="A46" s="113">
        <v>38</v>
      </c>
      <c r="B46" s="113" t="s">
        <v>62</v>
      </c>
      <c r="C46" s="27" t="s">
        <v>175</v>
      </c>
      <c r="D46" s="241">
        <v>2023</v>
      </c>
      <c r="E46" s="27" t="s">
        <v>175</v>
      </c>
      <c r="F46" s="287">
        <v>2000</v>
      </c>
      <c r="G46" s="145">
        <v>0</v>
      </c>
      <c r="H46" s="105">
        <f t="shared" si="0"/>
        <v>2000</v>
      </c>
      <c r="I46" s="144">
        <v>0</v>
      </c>
      <c r="J46" s="145">
        <v>0</v>
      </c>
      <c r="K46" s="105">
        <f t="shared" si="1"/>
        <v>0</v>
      </c>
      <c r="L46" s="144">
        <v>0</v>
      </c>
      <c r="M46" s="145">
        <v>0</v>
      </c>
      <c r="N46" s="105">
        <f t="shared" si="2"/>
        <v>0</v>
      </c>
      <c r="O46" s="105">
        <f t="shared" si="3"/>
        <v>2000</v>
      </c>
      <c r="P46" s="358" t="s">
        <v>180</v>
      </c>
      <c r="Q46" s="359"/>
      <c r="R46" s="129"/>
      <c r="S46" s="129"/>
      <c r="T46" s="101"/>
    </row>
    <row r="47" spans="1:20" s="251" customFormat="1" ht="121.5" customHeight="1">
      <c r="A47" s="252">
        <v>39</v>
      </c>
      <c r="B47" s="129" t="s">
        <v>99</v>
      </c>
      <c r="C47" s="245" t="s">
        <v>175</v>
      </c>
      <c r="D47" s="254">
        <v>2025</v>
      </c>
      <c r="E47" s="245" t="s">
        <v>175</v>
      </c>
      <c r="F47" s="275">
        <f>8815.2</f>
        <v>8815.2000000000007</v>
      </c>
      <c r="G47" s="247">
        <v>0</v>
      </c>
      <c r="H47" s="247">
        <f t="shared" si="0"/>
        <v>8815.2000000000007</v>
      </c>
      <c r="I47" s="276">
        <f>9167.8-4567.8</f>
        <v>4599.9999999999991</v>
      </c>
      <c r="J47" s="247">
        <v>0</v>
      </c>
      <c r="K47" s="247">
        <f t="shared" si="1"/>
        <v>4599.9999999999991</v>
      </c>
      <c r="L47" s="279">
        <f>15000-7500</f>
        <v>7500</v>
      </c>
      <c r="M47" s="247">
        <v>0</v>
      </c>
      <c r="N47" s="247">
        <f t="shared" si="2"/>
        <v>7500</v>
      </c>
      <c r="O47" s="247">
        <f t="shared" si="3"/>
        <v>20915.2</v>
      </c>
      <c r="P47" s="385" t="s">
        <v>237</v>
      </c>
      <c r="Q47" s="386"/>
      <c r="R47" s="129"/>
      <c r="S47" s="129"/>
      <c r="T47" s="250"/>
    </row>
    <row r="48" spans="1:20" s="251" customFormat="1" ht="64.5" customHeight="1">
      <c r="A48" s="252">
        <v>40</v>
      </c>
      <c r="B48" s="258" t="s">
        <v>196</v>
      </c>
      <c r="C48" s="245" t="s">
        <v>175</v>
      </c>
      <c r="D48" s="254">
        <v>2023</v>
      </c>
      <c r="E48" s="245" t="s">
        <v>175</v>
      </c>
      <c r="F48" s="288">
        <f>3000-3000</f>
        <v>0</v>
      </c>
      <c r="G48" s="247">
        <v>0</v>
      </c>
      <c r="H48" s="247">
        <f t="shared" si="0"/>
        <v>0</v>
      </c>
      <c r="I48" s="276">
        <v>3000</v>
      </c>
      <c r="J48" s="247">
        <v>0</v>
      </c>
      <c r="K48" s="247">
        <f t="shared" si="1"/>
        <v>3000</v>
      </c>
      <c r="L48" s="279">
        <v>0</v>
      </c>
      <c r="M48" s="247">
        <v>0</v>
      </c>
      <c r="N48" s="247">
        <f t="shared" si="2"/>
        <v>0</v>
      </c>
      <c r="O48" s="247">
        <f t="shared" si="3"/>
        <v>3000</v>
      </c>
      <c r="P48" s="385" t="s">
        <v>180</v>
      </c>
      <c r="Q48" s="386"/>
      <c r="R48" s="129"/>
      <c r="S48" s="129"/>
      <c r="T48" s="250"/>
    </row>
    <row r="49" spans="1:20" ht="57" customHeight="1">
      <c r="A49" s="113">
        <v>41</v>
      </c>
      <c r="B49" s="146" t="s">
        <v>197</v>
      </c>
      <c r="C49" s="27" t="s">
        <v>175</v>
      </c>
      <c r="D49" s="104">
        <v>2023</v>
      </c>
      <c r="E49" s="27" t="s">
        <v>175</v>
      </c>
      <c r="F49" s="131">
        <v>2000</v>
      </c>
      <c r="G49" s="105">
        <v>0</v>
      </c>
      <c r="H49" s="105">
        <f t="shared" si="0"/>
        <v>2000</v>
      </c>
      <c r="I49" s="112">
        <v>0</v>
      </c>
      <c r="J49" s="105">
        <v>0</v>
      </c>
      <c r="K49" s="105">
        <f t="shared" si="1"/>
        <v>0</v>
      </c>
      <c r="L49" s="137">
        <v>0</v>
      </c>
      <c r="M49" s="105">
        <v>0</v>
      </c>
      <c r="N49" s="105">
        <f t="shared" si="2"/>
        <v>0</v>
      </c>
      <c r="O49" s="105">
        <f t="shared" si="3"/>
        <v>2000</v>
      </c>
      <c r="P49" s="358" t="s">
        <v>180</v>
      </c>
      <c r="Q49" s="359"/>
      <c r="R49" s="129"/>
      <c r="S49" s="129"/>
      <c r="T49" s="101"/>
    </row>
    <row r="50" spans="1:20" ht="56.25" customHeight="1">
      <c r="A50" s="113">
        <v>42</v>
      </c>
      <c r="B50" s="146" t="s">
        <v>198</v>
      </c>
      <c r="C50" s="27" t="s">
        <v>175</v>
      </c>
      <c r="D50" s="104">
        <v>2023</v>
      </c>
      <c r="E50" s="27" t="s">
        <v>175</v>
      </c>
      <c r="F50" s="131">
        <v>5000</v>
      </c>
      <c r="G50" s="105">
        <v>0</v>
      </c>
      <c r="H50" s="105">
        <f t="shared" si="0"/>
        <v>5000</v>
      </c>
      <c r="I50" s="112">
        <v>0</v>
      </c>
      <c r="J50" s="105">
        <v>0</v>
      </c>
      <c r="K50" s="105">
        <f t="shared" si="1"/>
        <v>0</v>
      </c>
      <c r="L50" s="137">
        <v>0</v>
      </c>
      <c r="M50" s="105">
        <v>0</v>
      </c>
      <c r="N50" s="105">
        <f t="shared" si="2"/>
        <v>0</v>
      </c>
      <c r="O50" s="105">
        <f t="shared" si="3"/>
        <v>5000</v>
      </c>
      <c r="P50" s="358" t="s">
        <v>180</v>
      </c>
      <c r="Q50" s="359"/>
      <c r="R50" s="129"/>
      <c r="S50" s="129"/>
      <c r="T50" s="101"/>
    </row>
    <row r="51" spans="1:20" s="251" customFormat="1" ht="57" customHeight="1">
      <c r="A51" s="252">
        <v>43</v>
      </c>
      <c r="B51" s="258" t="s">
        <v>199</v>
      </c>
      <c r="C51" s="245" t="s">
        <v>175</v>
      </c>
      <c r="D51" s="254">
        <v>2023</v>
      </c>
      <c r="E51" s="245" t="s">
        <v>175</v>
      </c>
      <c r="F51" s="288">
        <f>3000-3000</f>
        <v>0</v>
      </c>
      <c r="G51" s="247">
        <v>0</v>
      </c>
      <c r="H51" s="247">
        <f t="shared" si="0"/>
        <v>0</v>
      </c>
      <c r="I51" s="276">
        <v>3000</v>
      </c>
      <c r="J51" s="247">
        <v>0</v>
      </c>
      <c r="K51" s="247">
        <f t="shared" si="1"/>
        <v>3000</v>
      </c>
      <c r="L51" s="279">
        <v>0</v>
      </c>
      <c r="M51" s="247">
        <v>0</v>
      </c>
      <c r="N51" s="247">
        <f t="shared" si="2"/>
        <v>0</v>
      </c>
      <c r="O51" s="247">
        <f t="shared" si="3"/>
        <v>3000</v>
      </c>
      <c r="P51" s="385" t="s">
        <v>180</v>
      </c>
      <c r="Q51" s="386"/>
      <c r="R51" s="129"/>
      <c r="S51" s="129"/>
      <c r="T51" s="250"/>
    </row>
    <row r="52" spans="1:20" s="251" customFormat="1" ht="75.75" customHeight="1">
      <c r="A52" s="252">
        <v>44</v>
      </c>
      <c r="B52" s="258" t="s">
        <v>200</v>
      </c>
      <c r="C52" s="245" t="s">
        <v>175</v>
      </c>
      <c r="D52" s="254">
        <v>2022</v>
      </c>
      <c r="E52" s="245" t="s">
        <v>175</v>
      </c>
      <c r="F52" s="282">
        <v>0</v>
      </c>
      <c r="G52" s="247">
        <v>0</v>
      </c>
      <c r="H52" s="247">
        <f t="shared" si="0"/>
        <v>0</v>
      </c>
      <c r="I52" s="283">
        <f>1500-1500</f>
        <v>0</v>
      </c>
      <c r="J52" s="247">
        <v>0</v>
      </c>
      <c r="K52" s="247">
        <f t="shared" si="1"/>
        <v>0</v>
      </c>
      <c r="L52" s="279">
        <v>1500</v>
      </c>
      <c r="M52" s="247">
        <v>0</v>
      </c>
      <c r="N52" s="247">
        <f t="shared" si="2"/>
        <v>1500</v>
      </c>
      <c r="O52" s="247">
        <f t="shared" si="3"/>
        <v>1500</v>
      </c>
      <c r="P52" s="385" t="s">
        <v>180</v>
      </c>
      <c r="Q52" s="386"/>
      <c r="R52" s="129"/>
      <c r="S52" s="129"/>
      <c r="T52" s="250"/>
    </row>
    <row r="53" spans="1:20" s="251" customFormat="1" ht="75.75" customHeight="1">
      <c r="A53" s="129">
        <v>45</v>
      </c>
      <c r="B53" s="258" t="s">
        <v>201</v>
      </c>
      <c r="C53" s="245" t="s">
        <v>175</v>
      </c>
      <c r="D53" s="259">
        <v>2023</v>
      </c>
      <c r="E53" s="245" t="s">
        <v>175</v>
      </c>
      <c r="F53" s="280">
        <f>5500-5500</f>
        <v>0</v>
      </c>
      <c r="G53" s="247">
        <v>0</v>
      </c>
      <c r="H53" s="247">
        <f t="shared" si="0"/>
        <v>0</v>
      </c>
      <c r="I53" s="281">
        <v>5500</v>
      </c>
      <c r="J53" s="247">
        <v>0</v>
      </c>
      <c r="K53" s="247">
        <f t="shared" ref="K53:K59" si="4">J53+I53</f>
        <v>5500</v>
      </c>
      <c r="L53" s="289">
        <v>0</v>
      </c>
      <c r="M53" s="247">
        <v>0</v>
      </c>
      <c r="N53" s="247">
        <f t="shared" ref="N53:N59" si="5">M53+L53</f>
        <v>0</v>
      </c>
      <c r="O53" s="247">
        <f t="shared" ref="O53:O61" si="6">N53+K53+H53</f>
        <v>5500</v>
      </c>
      <c r="P53" s="385" t="s">
        <v>180</v>
      </c>
      <c r="Q53" s="386"/>
      <c r="R53" s="129"/>
      <c r="S53" s="129"/>
      <c r="T53" s="250"/>
    </row>
    <row r="54" spans="1:20" s="251" customFormat="1" ht="75.75" customHeight="1">
      <c r="A54" s="129">
        <v>46</v>
      </c>
      <c r="B54" s="258" t="s">
        <v>202</v>
      </c>
      <c r="C54" s="245" t="s">
        <v>175</v>
      </c>
      <c r="D54" s="259">
        <v>2023</v>
      </c>
      <c r="E54" s="245" t="s">
        <v>175</v>
      </c>
      <c r="F54" s="280">
        <f>4000-4000</f>
        <v>0</v>
      </c>
      <c r="G54" s="247">
        <v>0</v>
      </c>
      <c r="H54" s="247">
        <f t="shared" si="0"/>
        <v>0</v>
      </c>
      <c r="I54" s="281">
        <v>4000</v>
      </c>
      <c r="J54" s="247">
        <v>0</v>
      </c>
      <c r="K54" s="247">
        <f t="shared" si="4"/>
        <v>4000</v>
      </c>
      <c r="L54" s="289">
        <v>0</v>
      </c>
      <c r="M54" s="247">
        <v>0</v>
      </c>
      <c r="N54" s="247">
        <f t="shared" si="5"/>
        <v>0</v>
      </c>
      <c r="O54" s="247">
        <f t="shared" si="6"/>
        <v>4000</v>
      </c>
      <c r="P54" s="385" t="s">
        <v>180</v>
      </c>
      <c r="Q54" s="386"/>
      <c r="R54" s="129"/>
      <c r="S54" s="129"/>
      <c r="T54" s="250"/>
    </row>
    <row r="55" spans="1:20" s="251" customFormat="1" ht="75.75" customHeight="1">
      <c r="A55" s="129">
        <v>47</v>
      </c>
      <c r="B55" s="258" t="s">
        <v>238</v>
      </c>
      <c r="C55" s="245" t="s">
        <v>175</v>
      </c>
      <c r="D55" s="259">
        <v>2023</v>
      </c>
      <c r="E55" s="245" t="s">
        <v>175</v>
      </c>
      <c r="F55" s="280">
        <f>4000-4000</f>
        <v>0</v>
      </c>
      <c r="G55" s="247">
        <v>0</v>
      </c>
      <c r="H55" s="247">
        <f t="shared" si="0"/>
        <v>0</v>
      </c>
      <c r="I55" s="281">
        <v>4000</v>
      </c>
      <c r="J55" s="247">
        <v>0</v>
      </c>
      <c r="K55" s="247">
        <f t="shared" si="4"/>
        <v>4000</v>
      </c>
      <c r="L55" s="289">
        <v>0</v>
      </c>
      <c r="M55" s="247">
        <v>0</v>
      </c>
      <c r="N55" s="247">
        <f t="shared" si="5"/>
        <v>0</v>
      </c>
      <c r="O55" s="247">
        <f t="shared" si="6"/>
        <v>4000</v>
      </c>
      <c r="P55" s="385" t="s">
        <v>180</v>
      </c>
      <c r="Q55" s="386"/>
      <c r="R55" s="129"/>
      <c r="S55" s="129"/>
      <c r="T55" s="250"/>
    </row>
    <row r="56" spans="1:20" s="251" customFormat="1" ht="75.75" customHeight="1">
      <c r="A56" s="129">
        <v>48</v>
      </c>
      <c r="B56" s="258" t="s">
        <v>204</v>
      </c>
      <c r="C56" s="245" t="s">
        <v>175</v>
      </c>
      <c r="D56" s="259">
        <v>2023</v>
      </c>
      <c r="E56" s="245" t="s">
        <v>175</v>
      </c>
      <c r="F56" s="280">
        <f>2000-2000</f>
        <v>0</v>
      </c>
      <c r="G56" s="247">
        <v>0</v>
      </c>
      <c r="H56" s="247">
        <f t="shared" si="0"/>
        <v>0</v>
      </c>
      <c r="I56" s="281">
        <v>2000</v>
      </c>
      <c r="J56" s="247">
        <v>0</v>
      </c>
      <c r="K56" s="247">
        <f t="shared" si="4"/>
        <v>2000</v>
      </c>
      <c r="L56" s="289">
        <v>0</v>
      </c>
      <c r="M56" s="247">
        <v>0</v>
      </c>
      <c r="N56" s="247">
        <f t="shared" si="5"/>
        <v>0</v>
      </c>
      <c r="O56" s="247">
        <f t="shared" si="6"/>
        <v>2000</v>
      </c>
      <c r="P56" s="385" t="s">
        <v>180</v>
      </c>
      <c r="Q56" s="386"/>
      <c r="R56" s="129"/>
      <c r="S56" s="129"/>
      <c r="T56" s="250"/>
    </row>
    <row r="57" spans="1:20" s="251" customFormat="1" ht="75.75" customHeight="1">
      <c r="A57" s="129">
        <v>49</v>
      </c>
      <c r="B57" s="258" t="s">
        <v>205</v>
      </c>
      <c r="C57" s="245" t="s">
        <v>175</v>
      </c>
      <c r="D57" s="259">
        <v>2023</v>
      </c>
      <c r="E57" s="245" t="s">
        <v>175</v>
      </c>
      <c r="F57" s="280">
        <v>0</v>
      </c>
      <c r="G57" s="247">
        <v>0</v>
      </c>
      <c r="H57" s="247">
        <f t="shared" si="0"/>
        <v>0</v>
      </c>
      <c r="I57" s="281">
        <v>0</v>
      </c>
      <c r="J57" s="247">
        <v>0</v>
      </c>
      <c r="K57" s="247">
        <f t="shared" si="4"/>
        <v>0</v>
      </c>
      <c r="L57" s="289">
        <f>70000-70000</f>
        <v>0</v>
      </c>
      <c r="M57" s="247">
        <v>0</v>
      </c>
      <c r="N57" s="247">
        <f t="shared" si="5"/>
        <v>0</v>
      </c>
      <c r="O57" s="247">
        <f t="shared" si="6"/>
        <v>0</v>
      </c>
      <c r="P57" s="385" t="s">
        <v>180</v>
      </c>
      <c r="Q57" s="386"/>
      <c r="R57" s="129"/>
      <c r="S57" s="129"/>
      <c r="T57" s="250"/>
    </row>
    <row r="58" spans="1:20" ht="75.75" customHeight="1">
      <c r="A58" s="241">
        <v>50</v>
      </c>
      <c r="B58" s="146" t="s">
        <v>206</v>
      </c>
      <c r="C58" s="27" t="s">
        <v>175</v>
      </c>
      <c r="D58" s="110">
        <v>2025</v>
      </c>
      <c r="E58" s="27" t="s">
        <v>175</v>
      </c>
      <c r="F58" s="136">
        <v>0</v>
      </c>
      <c r="G58" s="105">
        <v>0</v>
      </c>
      <c r="H58" s="105">
        <f t="shared" si="0"/>
        <v>0</v>
      </c>
      <c r="I58" s="140">
        <v>0</v>
      </c>
      <c r="J58" s="105">
        <v>0</v>
      </c>
      <c r="K58" s="105">
        <f t="shared" si="4"/>
        <v>0</v>
      </c>
      <c r="L58" s="290">
        <v>4000</v>
      </c>
      <c r="M58" s="105">
        <v>0</v>
      </c>
      <c r="N58" s="105">
        <f t="shared" si="5"/>
        <v>4000</v>
      </c>
      <c r="O58" s="105">
        <f t="shared" si="6"/>
        <v>4000</v>
      </c>
      <c r="P58" s="358" t="s">
        <v>180</v>
      </c>
      <c r="Q58" s="359"/>
      <c r="R58" s="129"/>
      <c r="S58" s="129"/>
      <c r="T58" s="101"/>
    </row>
    <row r="59" spans="1:20" s="251" customFormat="1" ht="75.75" customHeight="1">
      <c r="A59" s="129">
        <v>51</v>
      </c>
      <c r="B59" s="258" t="s">
        <v>207</v>
      </c>
      <c r="C59" s="245" t="s">
        <v>175</v>
      </c>
      <c r="D59" s="259">
        <v>2025</v>
      </c>
      <c r="E59" s="245" t="s">
        <v>175</v>
      </c>
      <c r="F59" s="280">
        <f>1000-1000</f>
        <v>0</v>
      </c>
      <c r="G59" s="247">
        <v>0</v>
      </c>
      <c r="H59" s="247">
        <f t="shared" si="0"/>
        <v>0</v>
      </c>
      <c r="I59" s="281">
        <v>1000</v>
      </c>
      <c r="J59" s="247">
        <v>0</v>
      </c>
      <c r="K59" s="247">
        <f t="shared" si="4"/>
        <v>1000</v>
      </c>
      <c r="L59" s="289">
        <v>0</v>
      </c>
      <c r="M59" s="247">
        <v>0</v>
      </c>
      <c r="N59" s="247">
        <f t="shared" si="5"/>
        <v>0</v>
      </c>
      <c r="O59" s="247">
        <f t="shared" si="6"/>
        <v>1000</v>
      </c>
      <c r="P59" s="385" t="s">
        <v>180</v>
      </c>
      <c r="Q59" s="386"/>
      <c r="R59" s="129"/>
      <c r="S59" s="129"/>
      <c r="T59" s="250"/>
    </row>
    <row r="60" spans="1:20" s="262" customFormat="1">
      <c r="A60" s="189"/>
      <c r="B60" s="291" t="s">
        <v>239</v>
      </c>
      <c r="C60" s="292"/>
      <c r="D60" s="293"/>
      <c r="E60" s="292"/>
      <c r="F60" s="294"/>
      <c r="G60" s="295"/>
      <c r="H60" s="295"/>
      <c r="I60" s="296"/>
      <c r="J60" s="295"/>
      <c r="K60" s="295"/>
      <c r="L60" s="297">
        <v>891.1</v>
      </c>
      <c r="M60" s="295"/>
      <c r="N60" s="295">
        <f>M60+L60</f>
        <v>891.1</v>
      </c>
      <c r="O60" s="295">
        <f t="shared" si="6"/>
        <v>891.1</v>
      </c>
      <c r="P60" s="298"/>
      <c r="Q60" s="260"/>
      <c r="R60" s="189"/>
      <c r="S60" s="189"/>
      <c r="T60" s="261"/>
    </row>
    <row r="61" spans="1:20" s="262" customFormat="1">
      <c r="A61" s="189"/>
      <c r="B61" s="291" t="s">
        <v>240</v>
      </c>
      <c r="C61" s="292"/>
      <c r="D61" s="293"/>
      <c r="E61" s="292"/>
      <c r="F61" s="294">
        <v>1000</v>
      </c>
      <c r="G61" s="295"/>
      <c r="H61" s="295">
        <f>G61+F61</f>
        <v>1000</v>
      </c>
      <c r="I61" s="296">
        <v>1000</v>
      </c>
      <c r="J61" s="295"/>
      <c r="K61" s="295">
        <f>I61+J61</f>
        <v>1000</v>
      </c>
      <c r="L61" s="297"/>
      <c r="M61" s="295"/>
      <c r="N61" s="295"/>
      <c r="O61" s="295">
        <f t="shared" si="6"/>
        <v>2000</v>
      </c>
      <c r="P61" s="298"/>
      <c r="Q61" s="260"/>
      <c r="R61" s="189"/>
      <c r="S61" s="189"/>
      <c r="T61" s="261"/>
    </row>
    <row r="62" spans="1:20" ht="17">
      <c r="A62" s="134"/>
      <c r="B62" s="152" t="s">
        <v>208</v>
      </c>
      <c r="C62" s="152" t="s">
        <v>209</v>
      </c>
      <c r="D62" s="152" t="s">
        <v>209</v>
      </c>
      <c r="E62" s="153" t="s">
        <v>209</v>
      </c>
      <c r="F62" s="299">
        <f>SUM(F9:F61)</f>
        <v>200308.19</v>
      </c>
      <c r="G62" s="154">
        <f t="shared" ref="G62:O62" si="7">SUM(G9:G61)</f>
        <v>119480.59999999999</v>
      </c>
      <c r="H62" s="154">
        <f t="shared" si="7"/>
        <v>319788.78999999998</v>
      </c>
      <c r="I62" s="154">
        <f t="shared" si="7"/>
        <v>167397.10999999999</v>
      </c>
      <c r="J62" s="154">
        <f t="shared" si="7"/>
        <v>123224</v>
      </c>
      <c r="K62" s="154">
        <f t="shared" si="7"/>
        <v>290621.11</v>
      </c>
      <c r="L62" s="154">
        <f t="shared" si="7"/>
        <v>151821.1</v>
      </c>
      <c r="M62" s="154">
        <f t="shared" si="7"/>
        <v>0</v>
      </c>
      <c r="N62" s="154">
        <f t="shared" si="7"/>
        <v>151821.1</v>
      </c>
      <c r="O62" s="154">
        <f t="shared" si="7"/>
        <v>762230.99999999988</v>
      </c>
      <c r="P62" s="376" t="s">
        <v>209</v>
      </c>
      <c r="Q62" s="377"/>
      <c r="R62" s="155"/>
      <c r="S62" s="156"/>
    </row>
    <row r="63" spans="1:20" ht="34.5" customHeight="1">
      <c r="A63" s="134"/>
      <c r="B63" s="152" t="s">
        <v>241</v>
      </c>
      <c r="C63" s="152"/>
      <c r="D63" s="152"/>
      <c r="E63" s="153"/>
      <c r="F63" s="299">
        <f>[1]Перс.пер.!F60+1000</f>
        <v>232808.16000000003</v>
      </c>
      <c r="G63" s="154">
        <f>[1]Перс.пер.!G60</f>
        <v>119480.59999999999</v>
      </c>
      <c r="H63" s="154">
        <f>G63+F63</f>
        <v>352288.76</v>
      </c>
      <c r="I63" s="153">
        <f>[1]Перс.пер.!I60+1000</f>
        <v>251964.90999999997</v>
      </c>
      <c r="J63" s="154">
        <f>[1]Перс.пер.!J60</f>
        <v>123224</v>
      </c>
      <c r="K63" s="154">
        <f>J63+I63</f>
        <v>375188.91</v>
      </c>
      <c r="L63" s="154">
        <f>[1]Перс.пер.!L60+891.1</f>
        <v>233821.1</v>
      </c>
      <c r="M63" s="154">
        <f>[1]Перс.пер.!M60</f>
        <v>0</v>
      </c>
      <c r="N63" s="154">
        <f>M63+L63</f>
        <v>233821.1</v>
      </c>
      <c r="O63" s="154">
        <f>N63+K63+H63</f>
        <v>961298.77</v>
      </c>
      <c r="P63" s="376"/>
      <c r="Q63" s="377"/>
      <c r="R63" s="155"/>
      <c r="S63" s="156"/>
    </row>
    <row r="64" spans="1:20" ht="68.25" customHeight="1">
      <c r="F64" s="300">
        <f>F62-F63</f>
        <v>-32499.97000000003</v>
      </c>
      <c r="G64" s="301">
        <f t="shared" ref="G64:O64" si="8">G62-G63</f>
        <v>0</v>
      </c>
      <c r="H64" s="301">
        <f t="shared" si="8"/>
        <v>-32499.97000000003</v>
      </c>
      <c r="I64" s="301">
        <f t="shared" si="8"/>
        <v>-84567.799999999988</v>
      </c>
      <c r="J64" s="301">
        <f t="shared" si="8"/>
        <v>0</v>
      </c>
      <c r="K64" s="301">
        <f t="shared" si="8"/>
        <v>-84567.799999999988</v>
      </c>
      <c r="L64" s="301">
        <f t="shared" si="8"/>
        <v>-82000</v>
      </c>
      <c r="M64" s="301">
        <f t="shared" si="8"/>
        <v>0</v>
      </c>
      <c r="N64" s="301">
        <f t="shared" si="8"/>
        <v>-82000</v>
      </c>
      <c r="O64" s="301">
        <f t="shared" si="8"/>
        <v>-199067.77000000014</v>
      </c>
      <c r="Q64" s="157"/>
      <c r="R64" s="155"/>
      <c r="S64" s="156"/>
    </row>
    <row r="65" spans="1:20" ht="26.25" customHeight="1">
      <c r="B65" s="158"/>
      <c r="H65" s="159"/>
      <c r="R65" s="155"/>
      <c r="S65" s="156"/>
    </row>
    <row r="66" spans="1:20" ht="67.5" customHeight="1">
      <c r="R66" s="155"/>
      <c r="S66" s="156"/>
    </row>
    <row r="67" spans="1:20" ht="24.75" customHeight="1">
      <c r="R67" s="155"/>
      <c r="S67" s="156"/>
    </row>
    <row r="68" spans="1:20" ht="66" customHeight="1">
      <c r="R68" s="155"/>
      <c r="S68" s="156"/>
    </row>
    <row r="69" spans="1:20" ht="67.5" customHeight="1">
      <c r="R69" s="155"/>
      <c r="S69" s="156"/>
    </row>
    <row r="70" spans="1:20" ht="35.25" customHeight="1">
      <c r="R70" s="160"/>
      <c r="S70" s="156"/>
    </row>
    <row r="71" spans="1:20" ht="43.5" customHeight="1">
      <c r="R71" s="160"/>
      <c r="S71" s="156"/>
    </row>
    <row r="72" spans="1:20" ht="40.5" customHeight="1">
      <c r="R72" s="155"/>
      <c r="S72" s="156"/>
    </row>
    <row r="73" spans="1:20" ht="49.5" customHeight="1">
      <c r="R73" s="155"/>
      <c r="S73" s="156"/>
    </row>
    <row r="74" spans="1:20" ht="34.5" customHeight="1">
      <c r="R74" s="241">
        <v>53</v>
      </c>
      <c r="S74" s="156" t="s">
        <v>210</v>
      </c>
      <c r="T74" s="101"/>
    </row>
    <row r="75" spans="1:20" ht="168.75" customHeight="1">
      <c r="R75" s="155"/>
      <c r="S75" s="156"/>
      <c r="T75" s="99"/>
    </row>
    <row r="76" spans="1:20" s="99" customFormat="1" ht="36" customHeight="1">
      <c r="A76" s="95"/>
      <c r="B76" s="96"/>
      <c r="C76" s="97"/>
      <c r="D76" s="97"/>
      <c r="E76" s="97"/>
      <c r="F76" s="243"/>
      <c r="G76" s="97"/>
      <c r="H76" s="97"/>
      <c r="I76" s="97"/>
      <c r="J76" s="97"/>
      <c r="K76" s="97"/>
      <c r="L76" s="98"/>
      <c r="M76" s="97"/>
      <c r="N76" s="98"/>
      <c r="O76" s="97"/>
      <c r="P76" s="97"/>
      <c r="Q76" s="97"/>
      <c r="R76" s="161">
        <v>53</v>
      </c>
      <c r="S76" s="162"/>
      <c r="T76" s="163" t="s">
        <v>211</v>
      </c>
    </row>
    <row r="77" spans="1:20" ht="224.25" customHeight="1">
      <c r="R77" s="155"/>
      <c r="S77" s="156"/>
    </row>
    <row r="78" spans="1:20" ht="33" customHeight="1">
      <c r="R78" s="155"/>
      <c r="S78" s="156"/>
    </row>
    <row r="79" spans="1:20" ht="82.5" customHeight="1">
      <c r="R79" s="155"/>
      <c r="S79" s="156"/>
    </row>
    <row r="80" spans="1:20" ht="33" customHeight="1">
      <c r="R80" s="164"/>
      <c r="S80" s="164"/>
    </row>
    <row r="81" spans="1:20" ht="117.75" customHeight="1">
      <c r="R81" s="164"/>
      <c r="S81" s="164"/>
    </row>
    <row r="82" spans="1:20" ht="34.5" customHeight="1">
      <c r="R82" s="165"/>
      <c r="S82" s="164"/>
    </row>
    <row r="83" spans="1:20" ht="138" customHeight="1">
      <c r="R83" s="165"/>
      <c r="S83" s="164"/>
    </row>
    <row r="84" spans="1:20" ht="96.75" customHeight="1">
      <c r="R84" s="165"/>
      <c r="S84" s="164"/>
      <c r="T84" s="157"/>
    </row>
    <row r="85" spans="1:20" s="157" customFormat="1" ht="51.75" customHeight="1">
      <c r="A85" s="95"/>
      <c r="B85" s="96"/>
      <c r="C85" s="97"/>
      <c r="D85" s="97"/>
      <c r="E85" s="97"/>
      <c r="F85" s="243"/>
      <c r="G85" s="97"/>
      <c r="H85" s="97"/>
      <c r="I85" s="97"/>
      <c r="J85" s="97"/>
      <c r="K85" s="97"/>
      <c r="L85" s="98"/>
      <c r="M85" s="97"/>
      <c r="N85" s="98"/>
      <c r="O85" s="97"/>
      <c r="P85" s="97"/>
      <c r="Q85" s="97"/>
      <c r="R85" s="166"/>
      <c r="S85" s="166"/>
      <c r="T85" s="97"/>
    </row>
    <row r="86" spans="1:20" ht="30.75" customHeight="1">
      <c r="R86" s="157"/>
      <c r="S86" s="157"/>
    </row>
    <row r="87" spans="1:20" ht="25.5" customHeight="1"/>
  </sheetData>
  <mergeCells count="78">
    <mergeCell ref="P58:Q58"/>
    <mergeCell ref="P59:Q59"/>
    <mergeCell ref="P62:Q62"/>
    <mergeCell ref="P63:Q63"/>
    <mergeCell ref="P52:Q52"/>
    <mergeCell ref="P53:Q53"/>
    <mergeCell ref="P54:Q54"/>
    <mergeCell ref="P55:Q55"/>
    <mergeCell ref="P56:Q56"/>
    <mergeCell ref="P57:Q57"/>
    <mergeCell ref="P51:Q51"/>
    <mergeCell ref="P40:Q40"/>
    <mergeCell ref="P41:Q41"/>
    <mergeCell ref="P42:Q42"/>
    <mergeCell ref="P43:Q43"/>
    <mergeCell ref="P44:Q44"/>
    <mergeCell ref="P45:Q45"/>
    <mergeCell ref="P46:Q46"/>
    <mergeCell ref="P47:Q47"/>
    <mergeCell ref="P48:Q48"/>
    <mergeCell ref="P49:Q49"/>
    <mergeCell ref="P50:Q50"/>
    <mergeCell ref="P39:Q39"/>
    <mergeCell ref="P28:Q28"/>
    <mergeCell ref="P29:Q29"/>
    <mergeCell ref="P30:Q30"/>
    <mergeCell ref="P31:Q31"/>
    <mergeCell ref="P32:Q32"/>
    <mergeCell ref="P33:Q33"/>
    <mergeCell ref="P34:Q34"/>
    <mergeCell ref="P35:Q35"/>
    <mergeCell ref="P36:R36"/>
    <mergeCell ref="P37:Q37"/>
    <mergeCell ref="P38:Q38"/>
    <mergeCell ref="P27:Q27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6:Q26"/>
    <mergeCell ref="P15:Q15"/>
    <mergeCell ref="K6:K7"/>
    <mergeCell ref="L6:L7"/>
    <mergeCell ref="M6:M7"/>
    <mergeCell ref="N6:N7"/>
    <mergeCell ref="A8:Q8"/>
    <mergeCell ref="P9:Q9"/>
    <mergeCell ref="O5:O7"/>
    <mergeCell ref="P5:Q7"/>
    <mergeCell ref="P10:Q10"/>
    <mergeCell ref="P11:Q11"/>
    <mergeCell ref="P12:Q12"/>
    <mergeCell ref="P13:Q13"/>
    <mergeCell ref="P14:Q14"/>
    <mergeCell ref="T5:T7"/>
    <mergeCell ref="F6:F7"/>
    <mergeCell ref="G6:G7"/>
    <mergeCell ref="H6:H7"/>
    <mergeCell ref="I6:I7"/>
    <mergeCell ref="J6:J7"/>
    <mergeCell ref="O1:Q3"/>
    <mergeCell ref="A4:S4"/>
    <mergeCell ref="A5:A7"/>
    <mergeCell ref="B5:B7"/>
    <mergeCell ref="C5:C7"/>
    <mergeCell ref="D5:D7"/>
    <mergeCell ref="E5:E7"/>
    <mergeCell ref="F5:H5"/>
    <mergeCell ref="I5:K5"/>
    <mergeCell ref="L5:N5"/>
    <mergeCell ref="R5:R7"/>
    <mergeCell ref="S5:S7"/>
  </mergeCells>
  <pageMargins left="0.35433070866141736" right="0.15748031496062992" top="0.98425196850393704" bottom="0.31496062992125984" header="0.31496062992125984" footer="0.31496062992125984"/>
  <pageSetup paperSize="9" scale="48" fitToHeight="0" orientation="landscape"/>
  <headerFooter alignWithMargins="0">
    <oddHeader>&amp;C&amp;D&amp;T</oddHeader>
    <oddFooter>Страница  &amp;P из &amp;N</oddFooter>
  </headerFooter>
  <rowBreaks count="6" manualBreakCount="6">
    <brk id="16" max="17" man="1"/>
    <brk id="26" max="17" man="1"/>
    <brk id="36" max="17" man="1"/>
    <brk id="44" max="17" man="1"/>
    <brk id="78" max="18" man="1"/>
    <brk id="85" max="18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80"/>
  <sheetViews>
    <sheetView tabSelected="1" view="pageBreakPreview" topLeftCell="A8" zoomScale="70" zoomScaleNormal="60" zoomScaleSheetLayoutView="70" zoomScalePageLayoutView="60" workbookViewId="0">
      <selection activeCell="B12" sqref="B12"/>
    </sheetView>
  </sheetViews>
  <sheetFormatPr baseColWidth="10" defaultColWidth="9.1640625" defaultRowHeight="16" x14ac:dyDescent="0"/>
  <cols>
    <col min="1" max="1" width="4.6640625" style="95" customWidth="1"/>
    <col min="2" max="2" width="36.5" style="96" customWidth="1"/>
    <col min="3" max="3" width="16.5" style="97" customWidth="1"/>
    <col min="4" max="4" width="10.83203125" style="97" customWidth="1"/>
    <col min="5" max="5" width="17.1640625" style="97" customWidth="1"/>
    <col min="6" max="6" width="15.5" style="243" customWidth="1"/>
    <col min="7" max="7" width="16.1640625" style="97" customWidth="1"/>
    <col min="8" max="8" width="15.83203125" style="97" customWidth="1"/>
    <col min="9" max="9" width="14.6640625" style="97" customWidth="1"/>
    <col min="10" max="10" width="16.1640625" style="97" customWidth="1"/>
    <col min="11" max="11" width="15" style="97" customWidth="1"/>
    <col min="12" max="12" width="14.83203125" style="98" customWidth="1"/>
    <col min="13" max="13" width="16.1640625" style="97" customWidth="1"/>
    <col min="14" max="14" width="16.6640625" style="98" customWidth="1"/>
    <col min="15" max="15" width="21.1640625" style="97" customWidth="1"/>
    <col min="16" max="16" width="10" style="97" customWidth="1"/>
    <col min="17" max="17" width="34" style="97" customWidth="1"/>
    <col min="18" max="18" width="9.6640625" style="97" hidden="1" customWidth="1"/>
    <col min="19" max="19" width="30.83203125" style="97" hidden="1" customWidth="1"/>
    <col min="20" max="256" width="9.1640625" style="97"/>
    <col min="257" max="257" width="4.6640625" style="97" customWidth="1"/>
    <col min="258" max="258" width="36.5" style="97" customWidth="1"/>
    <col min="259" max="259" width="16.5" style="97" customWidth="1"/>
    <col min="260" max="260" width="10.83203125" style="97" customWidth="1"/>
    <col min="261" max="261" width="17.1640625" style="97" customWidth="1"/>
    <col min="262" max="262" width="15.5" style="97" customWidth="1"/>
    <col min="263" max="263" width="16.1640625" style="97" customWidth="1"/>
    <col min="264" max="264" width="15.83203125" style="97" customWidth="1"/>
    <col min="265" max="265" width="14.6640625" style="97" customWidth="1"/>
    <col min="266" max="266" width="16.1640625" style="97" customWidth="1"/>
    <col min="267" max="267" width="15" style="97" customWidth="1"/>
    <col min="268" max="268" width="14.83203125" style="97" customWidth="1"/>
    <col min="269" max="269" width="16.1640625" style="97" customWidth="1"/>
    <col min="270" max="270" width="16.6640625" style="97" customWidth="1"/>
    <col min="271" max="271" width="21.1640625" style="97" customWidth="1"/>
    <col min="272" max="272" width="10" style="97" customWidth="1"/>
    <col min="273" max="273" width="34" style="97" customWidth="1"/>
    <col min="274" max="275" width="0" style="97" hidden="1" customWidth="1"/>
    <col min="276" max="512" width="9.1640625" style="97"/>
    <col min="513" max="513" width="4.6640625" style="97" customWidth="1"/>
    <col min="514" max="514" width="36.5" style="97" customWidth="1"/>
    <col min="515" max="515" width="16.5" style="97" customWidth="1"/>
    <col min="516" max="516" width="10.83203125" style="97" customWidth="1"/>
    <col min="517" max="517" width="17.1640625" style="97" customWidth="1"/>
    <col min="518" max="518" width="15.5" style="97" customWidth="1"/>
    <col min="519" max="519" width="16.1640625" style="97" customWidth="1"/>
    <col min="520" max="520" width="15.83203125" style="97" customWidth="1"/>
    <col min="521" max="521" width="14.6640625" style="97" customWidth="1"/>
    <col min="522" max="522" width="16.1640625" style="97" customWidth="1"/>
    <col min="523" max="523" width="15" style="97" customWidth="1"/>
    <col min="524" max="524" width="14.83203125" style="97" customWidth="1"/>
    <col min="525" max="525" width="16.1640625" style="97" customWidth="1"/>
    <col min="526" max="526" width="16.6640625" style="97" customWidth="1"/>
    <col min="527" max="527" width="21.1640625" style="97" customWidth="1"/>
    <col min="528" max="528" width="10" style="97" customWidth="1"/>
    <col min="529" max="529" width="34" style="97" customWidth="1"/>
    <col min="530" max="531" width="0" style="97" hidden="1" customWidth="1"/>
    <col min="532" max="768" width="9.1640625" style="97"/>
    <col min="769" max="769" width="4.6640625" style="97" customWidth="1"/>
    <col min="770" max="770" width="36.5" style="97" customWidth="1"/>
    <col min="771" max="771" width="16.5" style="97" customWidth="1"/>
    <col min="772" max="772" width="10.83203125" style="97" customWidth="1"/>
    <col min="773" max="773" width="17.1640625" style="97" customWidth="1"/>
    <col min="774" max="774" width="15.5" style="97" customWidth="1"/>
    <col min="775" max="775" width="16.1640625" style="97" customWidth="1"/>
    <col min="776" max="776" width="15.83203125" style="97" customWidth="1"/>
    <col min="777" max="777" width="14.6640625" style="97" customWidth="1"/>
    <col min="778" max="778" width="16.1640625" style="97" customWidth="1"/>
    <col min="779" max="779" width="15" style="97" customWidth="1"/>
    <col min="780" max="780" width="14.83203125" style="97" customWidth="1"/>
    <col min="781" max="781" width="16.1640625" style="97" customWidth="1"/>
    <col min="782" max="782" width="16.6640625" style="97" customWidth="1"/>
    <col min="783" max="783" width="21.1640625" style="97" customWidth="1"/>
    <col min="784" max="784" width="10" style="97" customWidth="1"/>
    <col min="785" max="785" width="34" style="97" customWidth="1"/>
    <col min="786" max="787" width="0" style="97" hidden="1" customWidth="1"/>
    <col min="788" max="1024" width="9.1640625" style="97"/>
    <col min="1025" max="1025" width="4.6640625" style="97" customWidth="1"/>
    <col min="1026" max="1026" width="36.5" style="97" customWidth="1"/>
    <col min="1027" max="1027" width="16.5" style="97" customWidth="1"/>
    <col min="1028" max="1028" width="10.83203125" style="97" customWidth="1"/>
    <col min="1029" max="1029" width="17.1640625" style="97" customWidth="1"/>
    <col min="1030" max="1030" width="15.5" style="97" customWidth="1"/>
    <col min="1031" max="1031" width="16.1640625" style="97" customWidth="1"/>
    <col min="1032" max="1032" width="15.83203125" style="97" customWidth="1"/>
    <col min="1033" max="1033" width="14.6640625" style="97" customWidth="1"/>
    <col min="1034" max="1034" width="16.1640625" style="97" customWidth="1"/>
    <col min="1035" max="1035" width="15" style="97" customWidth="1"/>
    <col min="1036" max="1036" width="14.83203125" style="97" customWidth="1"/>
    <col min="1037" max="1037" width="16.1640625" style="97" customWidth="1"/>
    <col min="1038" max="1038" width="16.6640625" style="97" customWidth="1"/>
    <col min="1039" max="1039" width="21.1640625" style="97" customWidth="1"/>
    <col min="1040" max="1040" width="10" style="97" customWidth="1"/>
    <col min="1041" max="1041" width="34" style="97" customWidth="1"/>
    <col min="1042" max="1043" width="0" style="97" hidden="1" customWidth="1"/>
    <col min="1044" max="1280" width="9.1640625" style="97"/>
    <col min="1281" max="1281" width="4.6640625" style="97" customWidth="1"/>
    <col min="1282" max="1282" width="36.5" style="97" customWidth="1"/>
    <col min="1283" max="1283" width="16.5" style="97" customWidth="1"/>
    <col min="1284" max="1284" width="10.83203125" style="97" customWidth="1"/>
    <col min="1285" max="1285" width="17.1640625" style="97" customWidth="1"/>
    <col min="1286" max="1286" width="15.5" style="97" customWidth="1"/>
    <col min="1287" max="1287" width="16.1640625" style="97" customWidth="1"/>
    <col min="1288" max="1288" width="15.83203125" style="97" customWidth="1"/>
    <col min="1289" max="1289" width="14.6640625" style="97" customWidth="1"/>
    <col min="1290" max="1290" width="16.1640625" style="97" customWidth="1"/>
    <col min="1291" max="1291" width="15" style="97" customWidth="1"/>
    <col min="1292" max="1292" width="14.83203125" style="97" customWidth="1"/>
    <col min="1293" max="1293" width="16.1640625" style="97" customWidth="1"/>
    <col min="1294" max="1294" width="16.6640625" style="97" customWidth="1"/>
    <col min="1295" max="1295" width="21.1640625" style="97" customWidth="1"/>
    <col min="1296" max="1296" width="10" style="97" customWidth="1"/>
    <col min="1297" max="1297" width="34" style="97" customWidth="1"/>
    <col min="1298" max="1299" width="0" style="97" hidden="1" customWidth="1"/>
    <col min="1300" max="1536" width="9.1640625" style="97"/>
    <col min="1537" max="1537" width="4.6640625" style="97" customWidth="1"/>
    <col min="1538" max="1538" width="36.5" style="97" customWidth="1"/>
    <col min="1539" max="1539" width="16.5" style="97" customWidth="1"/>
    <col min="1540" max="1540" width="10.83203125" style="97" customWidth="1"/>
    <col min="1541" max="1541" width="17.1640625" style="97" customWidth="1"/>
    <col min="1542" max="1542" width="15.5" style="97" customWidth="1"/>
    <col min="1543" max="1543" width="16.1640625" style="97" customWidth="1"/>
    <col min="1544" max="1544" width="15.83203125" style="97" customWidth="1"/>
    <col min="1545" max="1545" width="14.6640625" style="97" customWidth="1"/>
    <col min="1546" max="1546" width="16.1640625" style="97" customWidth="1"/>
    <col min="1547" max="1547" width="15" style="97" customWidth="1"/>
    <col min="1548" max="1548" width="14.83203125" style="97" customWidth="1"/>
    <col min="1549" max="1549" width="16.1640625" style="97" customWidth="1"/>
    <col min="1550" max="1550" width="16.6640625" style="97" customWidth="1"/>
    <col min="1551" max="1551" width="21.1640625" style="97" customWidth="1"/>
    <col min="1552" max="1552" width="10" style="97" customWidth="1"/>
    <col min="1553" max="1553" width="34" style="97" customWidth="1"/>
    <col min="1554" max="1555" width="0" style="97" hidden="1" customWidth="1"/>
    <col min="1556" max="1792" width="9.1640625" style="97"/>
    <col min="1793" max="1793" width="4.6640625" style="97" customWidth="1"/>
    <col min="1794" max="1794" width="36.5" style="97" customWidth="1"/>
    <col min="1795" max="1795" width="16.5" style="97" customWidth="1"/>
    <col min="1796" max="1796" width="10.83203125" style="97" customWidth="1"/>
    <col min="1797" max="1797" width="17.1640625" style="97" customWidth="1"/>
    <col min="1798" max="1798" width="15.5" style="97" customWidth="1"/>
    <col min="1799" max="1799" width="16.1640625" style="97" customWidth="1"/>
    <col min="1800" max="1800" width="15.83203125" style="97" customWidth="1"/>
    <col min="1801" max="1801" width="14.6640625" style="97" customWidth="1"/>
    <col min="1802" max="1802" width="16.1640625" style="97" customWidth="1"/>
    <col min="1803" max="1803" width="15" style="97" customWidth="1"/>
    <col min="1804" max="1804" width="14.83203125" style="97" customWidth="1"/>
    <col min="1805" max="1805" width="16.1640625" style="97" customWidth="1"/>
    <col min="1806" max="1806" width="16.6640625" style="97" customWidth="1"/>
    <col min="1807" max="1807" width="21.1640625" style="97" customWidth="1"/>
    <col min="1808" max="1808" width="10" style="97" customWidth="1"/>
    <col min="1809" max="1809" width="34" style="97" customWidth="1"/>
    <col min="1810" max="1811" width="0" style="97" hidden="1" customWidth="1"/>
    <col min="1812" max="2048" width="9.1640625" style="97"/>
    <col min="2049" max="2049" width="4.6640625" style="97" customWidth="1"/>
    <col min="2050" max="2050" width="36.5" style="97" customWidth="1"/>
    <col min="2051" max="2051" width="16.5" style="97" customWidth="1"/>
    <col min="2052" max="2052" width="10.83203125" style="97" customWidth="1"/>
    <col min="2053" max="2053" width="17.1640625" style="97" customWidth="1"/>
    <col min="2054" max="2054" width="15.5" style="97" customWidth="1"/>
    <col min="2055" max="2055" width="16.1640625" style="97" customWidth="1"/>
    <col min="2056" max="2056" width="15.83203125" style="97" customWidth="1"/>
    <col min="2057" max="2057" width="14.6640625" style="97" customWidth="1"/>
    <col min="2058" max="2058" width="16.1640625" style="97" customWidth="1"/>
    <col min="2059" max="2059" width="15" style="97" customWidth="1"/>
    <col min="2060" max="2060" width="14.83203125" style="97" customWidth="1"/>
    <col min="2061" max="2061" width="16.1640625" style="97" customWidth="1"/>
    <col min="2062" max="2062" width="16.6640625" style="97" customWidth="1"/>
    <col min="2063" max="2063" width="21.1640625" style="97" customWidth="1"/>
    <col min="2064" max="2064" width="10" style="97" customWidth="1"/>
    <col min="2065" max="2065" width="34" style="97" customWidth="1"/>
    <col min="2066" max="2067" width="0" style="97" hidden="1" customWidth="1"/>
    <col min="2068" max="2304" width="9.1640625" style="97"/>
    <col min="2305" max="2305" width="4.6640625" style="97" customWidth="1"/>
    <col min="2306" max="2306" width="36.5" style="97" customWidth="1"/>
    <col min="2307" max="2307" width="16.5" style="97" customWidth="1"/>
    <col min="2308" max="2308" width="10.83203125" style="97" customWidth="1"/>
    <col min="2309" max="2309" width="17.1640625" style="97" customWidth="1"/>
    <col min="2310" max="2310" width="15.5" style="97" customWidth="1"/>
    <col min="2311" max="2311" width="16.1640625" style="97" customWidth="1"/>
    <col min="2312" max="2312" width="15.83203125" style="97" customWidth="1"/>
    <col min="2313" max="2313" width="14.6640625" style="97" customWidth="1"/>
    <col min="2314" max="2314" width="16.1640625" style="97" customWidth="1"/>
    <col min="2315" max="2315" width="15" style="97" customWidth="1"/>
    <col min="2316" max="2316" width="14.83203125" style="97" customWidth="1"/>
    <col min="2317" max="2317" width="16.1640625" style="97" customWidth="1"/>
    <col min="2318" max="2318" width="16.6640625" style="97" customWidth="1"/>
    <col min="2319" max="2319" width="21.1640625" style="97" customWidth="1"/>
    <col min="2320" max="2320" width="10" style="97" customWidth="1"/>
    <col min="2321" max="2321" width="34" style="97" customWidth="1"/>
    <col min="2322" max="2323" width="0" style="97" hidden="1" customWidth="1"/>
    <col min="2324" max="2560" width="9.1640625" style="97"/>
    <col min="2561" max="2561" width="4.6640625" style="97" customWidth="1"/>
    <col min="2562" max="2562" width="36.5" style="97" customWidth="1"/>
    <col min="2563" max="2563" width="16.5" style="97" customWidth="1"/>
    <col min="2564" max="2564" width="10.83203125" style="97" customWidth="1"/>
    <col min="2565" max="2565" width="17.1640625" style="97" customWidth="1"/>
    <col min="2566" max="2566" width="15.5" style="97" customWidth="1"/>
    <col min="2567" max="2567" width="16.1640625" style="97" customWidth="1"/>
    <col min="2568" max="2568" width="15.83203125" style="97" customWidth="1"/>
    <col min="2569" max="2569" width="14.6640625" style="97" customWidth="1"/>
    <col min="2570" max="2570" width="16.1640625" style="97" customWidth="1"/>
    <col min="2571" max="2571" width="15" style="97" customWidth="1"/>
    <col min="2572" max="2572" width="14.83203125" style="97" customWidth="1"/>
    <col min="2573" max="2573" width="16.1640625" style="97" customWidth="1"/>
    <col min="2574" max="2574" width="16.6640625" style="97" customWidth="1"/>
    <col min="2575" max="2575" width="21.1640625" style="97" customWidth="1"/>
    <col min="2576" max="2576" width="10" style="97" customWidth="1"/>
    <col min="2577" max="2577" width="34" style="97" customWidth="1"/>
    <col min="2578" max="2579" width="0" style="97" hidden="1" customWidth="1"/>
    <col min="2580" max="2816" width="9.1640625" style="97"/>
    <col min="2817" max="2817" width="4.6640625" style="97" customWidth="1"/>
    <col min="2818" max="2818" width="36.5" style="97" customWidth="1"/>
    <col min="2819" max="2819" width="16.5" style="97" customWidth="1"/>
    <col min="2820" max="2820" width="10.83203125" style="97" customWidth="1"/>
    <col min="2821" max="2821" width="17.1640625" style="97" customWidth="1"/>
    <col min="2822" max="2822" width="15.5" style="97" customWidth="1"/>
    <col min="2823" max="2823" width="16.1640625" style="97" customWidth="1"/>
    <col min="2824" max="2824" width="15.83203125" style="97" customWidth="1"/>
    <col min="2825" max="2825" width="14.6640625" style="97" customWidth="1"/>
    <col min="2826" max="2826" width="16.1640625" style="97" customWidth="1"/>
    <col min="2827" max="2827" width="15" style="97" customWidth="1"/>
    <col min="2828" max="2828" width="14.83203125" style="97" customWidth="1"/>
    <col min="2829" max="2829" width="16.1640625" style="97" customWidth="1"/>
    <col min="2830" max="2830" width="16.6640625" style="97" customWidth="1"/>
    <col min="2831" max="2831" width="21.1640625" style="97" customWidth="1"/>
    <col min="2832" max="2832" width="10" style="97" customWidth="1"/>
    <col min="2833" max="2833" width="34" style="97" customWidth="1"/>
    <col min="2834" max="2835" width="0" style="97" hidden="1" customWidth="1"/>
    <col min="2836" max="3072" width="9.1640625" style="97"/>
    <col min="3073" max="3073" width="4.6640625" style="97" customWidth="1"/>
    <col min="3074" max="3074" width="36.5" style="97" customWidth="1"/>
    <col min="3075" max="3075" width="16.5" style="97" customWidth="1"/>
    <col min="3076" max="3076" width="10.83203125" style="97" customWidth="1"/>
    <col min="3077" max="3077" width="17.1640625" style="97" customWidth="1"/>
    <col min="3078" max="3078" width="15.5" style="97" customWidth="1"/>
    <col min="3079" max="3079" width="16.1640625" style="97" customWidth="1"/>
    <col min="3080" max="3080" width="15.83203125" style="97" customWidth="1"/>
    <col min="3081" max="3081" width="14.6640625" style="97" customWidth="1"/>
    <col min="3082" max="3082" width="16.1640625" style="97" customWidth="1"/>
    <col min="3083" max="3083" width="15" style="97" customWidth="1"/>
    <col min="3084" max="3084" width="14.83203125" style="97" customWidth="1"/>
    <col min="3085" max="3085" width="16.1640625" style="97" customWidth="1"/>
    <col min="3086" max="3086" width="16.6640625" style="97" customWidth="1"/>
    <col min="3087" max="3087" width="21.1640625" style="97" customWidth="1"/>
    <col min="3088" max="3088" width="10" style="97" customWidth="1"/>
    <col min="3089" max="3089" width="34" style="97" customWidth="1"/>
    <col min="3090" max="3091" width="0" style="97" hidden="1" customWidth="1"/>
    <col min="3092" max="3328" width="9.1640625" style="97"/>
    <col min="3329" max="3329" width="4.6640625" style="97" customWidth="1"/>
    <col min="3330" max="3330" width="36.5" style="97" customWidth="1"/>
    <col min="3331" max="3331" width="16.5" style="97" customWidth="1"/>
    <col min="3332" max="3332" width="10.83203125" style="97" customWidth="1"/>
    <col min="3333" max="3333" width="17.1640625" style="97" customWidth="1"/>
    <col min="3334" max="3334" width="15.5" style="97" customWidth="1"/>
    <col min="3335" max="3335" width="16.1640625" style="97" customWidth="1"/>
    <col min="3336" max="3336" width="15.83203125" style="97" customWidth="1"/>
    <col min="3337" max="3337" width="14.6640625" style="97" customWidth="1"/>
    <col min="3338" max="3338" width="16.1640625" style="97" customWidth="1"/>
    <col min="3339" max="3339" width="15" style="97" customWidth="1"/>
    <col min="3340" max="3340" width="14.83203125" style="97" customWidth="1"/>
    <col min="3341" max="3341" width="16.1640625" style="97" customWidth="1"/>
    <col min="3342" max="3342" width="16.6640625" style="97" customWidth="1"/>
    <col min="3343" max="3343" width="21.1640625" style="97" customWidth="1"/>
    <col min="3344" max="3344" width="10" style="97" customWidth="1"/>
    <col min="3345" max="3345" width="34" style="97" customWidth="1"/>
    <col min="3346" max="3347" width="0" style="97" hidden="1" customWidth="1"/>
    <col min="3348" max="3584" width="9.1640625" style="97"/>
    <col min="3585" max="3585" width="4.6640625" style="97" customWidth="1"/>
    <col min="3586" max="3586" width="36.5" style="97" customWidth="1"/>
    <col min="3587" max="3587" width="16.5" style="97" customWidth="1"/>
    <col min="3588" max="3588" width="10.83203125" style="97" customWidth="1"/>
    <col min="3589" max="3589" width="17.1640625" style="97" customWidth="1"/>
    <col min="3590" max="3590" width="15.5" style="97" customWidth="1"/>
    <col min="3591" max="3591" width="16.1640625" style="97" customWidth="1"/>
    <col min="3592" max="3592" width="15.83203125" style="97" customWidth="1"/>
    <col min="3593" max="3593" width="14.6640625" style="97" customWidth="1"/>
    <col min="3594" max="3594" width="16.1640625" style="97" customWidth="1"/>
    <col min="3595" max="3595" width="15" style="97" customWidth="1"/>
    <col min="3596" max="3596" width="14.83203125" style="97" customWidth="1"/>
    <col min="3597" max="3597" width="16.1640625" style="97" customWidth="1"/>
    <col min="3598" max="3598" width="16.6640625" style="97" customWidth="1"/>
    <col min="3599" max="3599" width="21.1640625" style="97" customWidth="1"/>
    <col min="3600" max="3600" width="10" style="97" customWidth="1"/>
    <col min="3601" max="3601" width="34" style="97" customWidth="1"/>
    <col min="3602" max="3603" width="0" style="97" hidden="1" customWidth="1"/>
    <col min="3604" max="3840" width="9.1640625" style="97"/>
    <col min="3841" max="3841" width="4.6640625" style="97" customWidth="1"/>
    <col min="3842" max="3842" width="36.5" style="97" customWidth="1"/>
    <col min="3843" max="3843" width="16.5" style="97" customWidth="1"/>
    <col min="3844" max="3844" width="10.83203125" style="97" customWidth="1"/>
    <col min="3845" max="3845" width="17.1640625" style="97" customWidth="1"/>
    <col min="3846" max="3846" width="15.5" style="97" customWidth="1"/>
    <col min="3847" max="3847" width="16.1640625" style="97" customWidth="1"/>
    <col min="3848" max="3848" width="15.83203125" style="97" customWidth="1"/>
    <col min="3849" max="3849" width="14.6640625" style="97" customWidth="1"/>
    <col min="3850" max="3850" width="16.1640625" style="97" customWidth="1"/>
    <col min="3851" max="3851" width="15" style="97" customWidth="1"/>
    <col min="3852" max="3852" width="14.83203125" style="97" customWidth="1"/>
    <col min="3853" max="3853" width="16.1640625" style="97" customWidth="1"/>
    <col min="3854" max="3854" width="16.6640625" style="97" customWidth="1"/>
    <col min="3855" max="3855" width="21.1640625" style="97" customWidth="1"/>
    <col min="3856" max="3856" width="10" style="97" customWidth="1"/>
    <col min="3857" max="3857" width="34" style="97" customWidth="1"/>
    <col min="3858" max="3859" width="0" style="97" hidden="1" customWidth="1"/>
    <col min="3860" max="4096" width="9.1640625" style="97"/>
    <col min="4097" max="4097" width="4.6640625" style="97" customWidth="1"/>
    <col min="4098" max="4098" width="36.5" style="97" customWidth="1"/>
    <col min="4099" max="4099" width="16.5" style="97" customWidth="1"/>
    <col min="4100" max="4100" width="10.83203125" style="97" customWidth="1"/>
    <col min="4101" max="4101" width="17.1640625" style="97" customWidth="1"/>
    <col min="4102" max="4102" width="15.5" style="97" customWidth="1"/>
    <col min="4103" max="4103" width="16.1640625" style="97" customWidth="1"/>
    <col min="4104" max="4104" width="15.83203125" style="97" customWidth="1"/>
    <col min="4105" max="4105" width="14.6640625" style="97" customWidth="1"/>
    <col min="4106" max="4106" width="16.1640625" style="97" customWidth="1"/>
    <col min="4107" max="4107" width="15" style="97" customWidth="1"/>
    <col min="4108" max="4108" width="14.83203125" style="97" customWidth="1"/>
    <col min="4109" max="4109" width="16.1640625" style="97" customWidth="1"/>
    <col min="4110" max="4110" width="16.6640625" style="97" customWidth="1"/>
    <col min="4111" max="4111" width="21.1640625" style="97" customWidth="1"/>
    <col min="4112" max="4112" width="10" style="97" customWidth="1"/>
    <col min="4113" max="4113" width="34" style="97" customWidth="1"/>
    <col min="4114" max="4115" width="0" style="97" hidden="1" customWidth="1"/>
    <col min="4116" max="4352" width="9.1640625" style="97"/>
    <col min="4353" max="4353" width="4.6640625" style="97" customWidth="1"/>
    <col min="4354" max="4354" width="36.5" style="97" customWidth="1"/>
    <col min="4355" max="4355" width="16.5" style="97" customWidth="1"/>
    <col min="4356" max="4356" width="10.83203125" style="97" customWidth="1"/>
    <col min="4357" max="4357" width="17.1640625" style="97" customWidth="1"/>
    <col min="4358" max="4358" width="15.5" style="97" customWidth="1"/>
    <col min="4359" max="4359" width="16.1640625" style="97" customWidth="1"/>
    <col min="4360" max="4360" width="15.83203125" style="97" customWidth="1"/>
    <col min="4361" max="4361" width="14.6640625" style="97" customWidth="1"/>
    <col min="4362" max="4362" width="16.1640625" style="97" customWidth="1"/>
    <col min="4363" max="4363" width="15" style="97" customWidth="1"/>
    <col min="4364" max="4364" width="14.83203125" style="97" customWidth="1"/>
    <col min="4365" max="4365" width="16.1640625" style="97" customWidth="1"/>
    <col min="4366" max="4366" width="16.6640625" style="97" customWidth="1"/>
    <col min="4367" max="4367" width="21.1640625" style="97" customWidth="1"/>
    <col min="4368" max="4368" width="10" style="97" customWidth="1"/>
    <col min="4369" max="4369" width="34" style="97" customWidth="1"/>
    <col min="4370" max="4371" width="0" style="97" hidden="1" customWidth="1"/>
    <col min="4372" max="4608" width="9.1640625" style="97"/>
    <col min="4609" max="4609" width="4.6640625" style="97" customWidth="1"/>
    <col min="4610" max="4610" width="36.5" style="97" customWidth="1"/>
    <col min="4611" max="4611" width="16.5" style="97" customWidth="1"/>
    <col min="4612" max="4612" width="10.83203125" style="97" customWidth="1"/>
    <col min="4613" max="4613" width="17.1640625" style="97" customWidth="1"/>
    <col min="4614" max="4614" width="15.5" style="97" customWidth="1"/>
    <col min="4615" max="4615" width="16.1640625" style="97" customWidth="1"/>
    <col min="4616" max="4616" width="15.83203125" style="97" customWidth="1"/>
    <col min="4617" max="4617" width="14.6640625" style="97" customWidth="1"/>
    <col min="4618" max="4618" width="16.1640625" style="97" customWidth="1"/>
    <col min="4619" max="4619" width="15" style="97" customWidth="1"/>
    <col min="4620" max="4620" width="14.83203125" style="97" customWidth="1"/>
    <col min="4621" max="4621" width="16.1640625" style="97" customWidth="1"/>
    <col min="4622" max="4622" width="16.6640625" style="97" customWidth="1"/>
    <col min="4623" max="4623" width="21.1640625" style="97" customWidth="1"/>
    <col min="4624" max="4624" width="10" style="97" customWidth="1"/>
    <col min="4625" max="4625" width="34" style="97" customWidth="1"/>
    <col min="4626" max="4627" width="0" style="97" hidden="1" customWidth="1"/>
    <col min="4628" max="4864" width="9.1640625" style="97"/>
    <col min="4865" max="4865" width="4.6640625" style="97" customWidth="1"/>
    <col min="4866" max="4866" width="36.5" style="97" customWidth="1"/>
    <col min="4867" max="4867" width="16.5" style="97" customWidth="1"/>
    <col min="4868" max="4868" width="10.83203125" style="97" customWidth="1"/>
    <col min="4869" max="4869" width="17.1640625" style="97" customWidth="1"/>
    <col min="4870" max="4870" width="15.5" style="97" customWidth="1"/>
    <col min="4871" max="4871" width="16.1640625" style="97" customWidth="1"/>
    <col min="4872" max="4872" width="15.83203125" style="97" customWidth="1"/>
    <col min="4873" max="4873" width="14.6640625" style="97" customWidth="1"/>
    <col min="4874" max="4874" width="16.1640625" style="97" customWidth="1"/>
    <col min="4875" max="4875" width="15" style="97" customWidth="1"/>
    <col min="4876" max="4876" width="14.83203125" style="97" customWidth="1"/>
    <col min="4877" max="4877" width="16.1640625" style="97" customWidth="1"/>
    <col min="4878" max="4878" width="16.6640625" style="97" customWidth="1"/>
    <col min="4879" max="4879" width="21.1640625" style="97" customWidth="1"/>
    <col min="4880" max="4880" width="10" style="97" customWidth="1"/>
    <col min="4881" max="4881" width="34" style="97" customWidth="1"/>
    <col min="4882" max="4883" width="0" style="97" hidden="1" customWidth="1"/>
    <col min="4884" max="5120" width="9.1640625" style="97"/>
    <col min="5121" max="5121" width="4.6640625" style="97" customWidth="1"/>
    <col min="5122" max="5122" width="36.5" style="97" customWidth="1"/>
    <col min="5123" max="5123" width="16.5" style="97" customWidth="1"/>
    <col min="5124" max="5124" width="10.83203125" style="97" customWidth="1"/>
    <col min="5125" max="5125" width="17.1640625" style="97" customWidth="1"/>
    <col min="5126" max="5126" width="15.5" style="97" customWidth="1"/>
    <col min="5127" max="5127" width="16.1640625" style="97" customWidth="1"/>
    <col min="5128" max="5128" width="15.83203125" style="97" customWidth="1"/>
    <col min="5129" max="5129" width="14.6640625" style="97" customWidth="1"/>
    <col min="5130" max="5130" width="16.1640625" style="97" customWidth="1"/>
    <col min="5131" max="5131" width="15" style="97" customWidth="1"/>
    <col min="5132" max="5132" width="14.83203125" style="97" customWidth="1"/>
    <col min="5133" max="5133" width="16.1640625" style="97" customWidth="1"/>
    <col min="5134" max="5134" width="16.6640625" style="97" customWidth="1"/>
    <col min="5135" max="5135" width="21.1640625" style="97" customWidth="1"/>
    <col min="5136" max="5136" width="10" style="97" customWidth="1"/>
    <col min="5137" max="5137" width="34" style="97" customWidth="1"/>
    <col min="5138" max="5139" width="0" style="97" hidden="1" customWidth="1"/>
    <col min="5140" max="5376" width="9.1640625" style="97"/>
    <col min="5377" max="5377" width="4.6640625" style="97" customWidth="1"/>
    <col min="5378" max="5378" width="36.5" style="97" customWidth="1"/>
    <col min="5379" max="5379" width="16.5" style="97" customWidth="1"/>
    <col min="5380" max="5380" width="10.83203125" style="97" customWidth="1"/>
    <col min="5381" max="5381" width="17.1640625" style="97" customWidth="1"/>
    <col min="5382" max="5382" width="15.5" style="97" customWidth="1"/>
    <col min="5383" max="5383" width="16.1640625" style="97" customWidth="1"/>
    <col min="5384" max="5384" width="15.83203125" style="97" customWidth="1"/>
    <col min="5385" max="5385" width="14.6640625" style="97" customWidth="1"/>
    <col min="5386" max="5386" width="16.1640625" style="97" customWidth="1"/>
    <col min="5387" max="5387" width="15" style="97" customWidth="1"/>
    <col min="5388" max="5388" width="14.83203125" style="97" customWidth="1"/>
    <col min="5389" max="5389" width="16.1640625" style="97" customWidth="1"/>
    <col min="5390" max="5390" width="16.6640625" style="97" customWidth="1"/>
    <col min="5391" max="5391" width="21.1640625" style="97" customWidth="1"/>
    <col min="5392" max="5392" width="10" style="97" customWidth="1"/>
    <col min="5393" max="5393" width="34" style="97" customWidth="1"/>
    <col min="5394" max="5395" width="0" style="97" hidden="1" customWidth="1"/>
    <col min="5396" max="5632" width="9.1640625" style="97"/>
    <col min="5633" max="5633" width="4.6640625" style="97" customWidth="1"/>
    <col min="5634" max="5634" width="36.5" style="97" customWidth="1"/>
    <col min="5635" max="5635" width="16.5" style="97" customWidth="1"/>
    <col min="5636" max="5636" width="10.83203125" style="97" customWidth="1"/>
    <col min="5637" max="5637" width="17.1640625" style="97" customWidth="1"/>
    <col min="5638" max="5638" width="15.5" style="97" customWidth="1"/>
    <col min="5639" max="5639" width="16.1640625" style="97" customWidth="1"/>
    <col min="5640" max="5640" width="15.83203125" style="97" customWidth="1"/>
    <col min="5641" max="5641" width="14.6640625" style="97" customWidth="1"/>
    <col min="5642" max="5642" width="16.1640625" style="97" customWidth="1"/>
    <col min="5643" max="5643" width="15" style="97" customWidth="1"/>
    <col min="5644" max="5644" width="14.83203125" style="97" customWidth="1"/>
    <col min="5645" max="5645" width="16.1640625" style="97" customWidth="1"/>
    <col min="5646" max="5646" width="16.6640625" style="97" customWidth="1"/>
    <col min="5647" max="5647" width="21.1640625" style="97" customWidth="1"/>
    <col min="5648" max="5648" width="10" style="97" customWidth="1"/>
    <col min="5649" max="5649" width="34" style="97" customWidth="1"/>
    <col min="5650" max="5651" width="0" style="97" hidden="1" customWidth="1"/>
    <col min="5652" max="5888" width="9.1640625" style="97"/>
    <col min="5889" max="5889" width="4.6640625" style="97" customWidth="1"/>
    <col min="5890" max="5890" width="36.5" style="97" customWidth="1"/>
    <col min="5891" max="5891" width="16.5" style="97" customWidth="1"/>
    <col min="5892" max="5892" width="10.83203125" style="97" customWidth="1"/>
    <col min="5893" max="5893" width="17.1640625" style="97" customWidth="1"/>
    <col min="5894" max="5894" width="15.5" style="97" customWidth="1"/>
    <col min="5895" max="5895" width="16.1640625" style="97" customWidth="1"/>
    <col min="5896" max="5896" width="15.83203125" style="97" customWidth="1"/>
    <col min="5897" max="5897" width="14.6640625" style="97" customWidth="1"/>
    <col min="5898" max="5898" width="16.1640625" style="97" customWidth="1"/>
    <col min="5899" max="5899" width="15" style="97" customWidth="1"/>
    <col min="5900" max="5900" width="14.83203125" style="97" customWidth="1"/>
    <col min="5901" max="5901" width="16.1640625" style="97" customWidth="1"/>
    <col min="5902" max="5902" width="16.6640625" style="97" customWidth="1"/>
    <col min="5903" max="5903" width="21.1640625" style="97" customWidth="1"/>
    <col min="5904" max="5904" width="10" style="97" customWidth="1"/>
    <col min="5905" max="5905" width="34" style="97" customWidth="1"/>
    <col min="5906" max="5907" width="0" style="97" hidden="1" customWidth="1"/>
    <col min="5908" max="6144" width="9.1640625" style="97"/>
    <col min="6145" max="6145" width="4.6640625" style="97" customWidth="1"/>
    <col min="6146" max="6146" width="36.5" style="97" customWidth="1"/>
    <col min="6147" max="6147" width="16.5" style="97" customWidth="1"/>
    <col min="6148" max="6148" width="10.83203125" style="97" customWidth="1"/>
    <col min="6149" max="6149" width="17.1640625" style="97" customWidth="1"/>
    <col min="6150" max="6150" width="15.5" style="97" customWidth="1"/>
    <col min="6151" max="6151" width="16.1640625" style="97" customWidth="1"/>
    <col min="6152" max="6152" width="15.83203125" style="97" customWidth="1"/>
    <col min="6153" max="6153" width="14.6640625" style="97" customWidth="1"/>
    <col min="6154" max="6154" width="16.1640625" style="97" customWidth="1"/>
    <col min="6155" max="6155" width="15" style="97" customWidth="1"/>
    <col min="6156" max="6156" width="14.83203125" style="97" customWidth="1"/>
    <col min="6157" max="6157" width="16.1640625" style="97" customWidth="1"/>
    <col min="6158" max="6158" width="16.6640625" style="97" customWidth="1"/>
    <col min="6159" max="6159" width="21.1640625" style="97" customWidth="1"/>
    <col min="6160" max="6160" width="10" style="97" customWidth="1"/>
    <col min="6161" max="6161" width="34" style="97" customWidth="1"/>
    <col min="6162" max="6163" width="0" style="97" hidden="1" customWidth="1"/>
    <col min="6164" max="6400" width="9.1640625" style="97"/>
    <col min="6401" max="6401" width="4.6640625" style="97" customWidth="1"/>
    <col min="6402" max="6402" width="36.5" style="97" customWidth="1"/>
    <col min="6403" max="6403" width="16.5" style="97" customWidth="1"/>
    <col min="6404" max="6404" width="10.83203125" style="97" customWidth="1"/>
    <col min="6405" max="6405" width="17.1640625" style="97" customWidth="1"/>
    <col min="6406" max="6406" width="15.5" style="97" customWidth="1"/>
    <col min="6407" max="6407" width="16.1640625" style="97" customWidth="1"/>
    <col min="6408" max="6408" width="15.83203125" style="97" customWidth="1"/>
    <col min="6409" max="6409" width="14.6640625" style="97" customWidth="1"/>
    <col min="6410" max="6410" width="16.1640625" style="97" customWidth="1"/>
    <col min="6411" max="6411" width="15" style="97" customWidth="1"/>
    <col min="6412" max="6412" width="14.83203125" style="97" customWidth="1"/>
    <col min="6413" max="6413" width="16.1640625" style="97" customWidth="1"/>
    <col min="6414" max="6414" width="16.6640625" style="97" customWidth="1"/>
    <col min="6415" max="6415" width="21.1640625" style="97" customWidth="1"/>
    <col min="6416" max="6416" width="10" style="97" customWidth="1"/>
    <col min="6417" max="6417" width="34" style="97" customWidth="1"/>
    <col min="6418" max="6419" width="0" style="97" hidden="1" customWidth="1"/>
    <col min="6420" max="6656" width="9.1640625" style="97"/>
    <col min="6657" max="6657" width="4.6640625" style="97" customWidth="1"/>
    <col min="6658" max="6658" width="36.5" style="97" customWidth="1"/>
    <col min="6659" max="6659" width="16.5" style="97" customWidth="1"/>
    <col min="6660" max="6660" width="10.83203125" style="97" customWidth="1"/>
    <col min="6661" max="6661" width="17.1640625" style="97" customWidth="1"/>
    <col min="6662" max="6662" width="15.5" style="97" customWidth="1"/>
    <col min="6663" max="6663" width="16.1640625" style="97" customWidth="1"/>
    <col min="6664" max="6664" width="15.83203125" style="97" customWidth="1"/>
    <col min="6665" max="6665" width="14.6640625" style="97" customWidth="1"/>
    <col min="6666" max="6666" width="16.1640625" style="97" customWidth="1"/>
    <col min="6667" max="6667" width="15" style="97" customWidth="1"/>
    <col min="6668" max="6668" width="14.83203125" style="97" customWidth="1"/>
    <col min="6669" max="6669" width="16.1640625" style="97" customWidth="1"/>
    <col min="6670" max="6670" width="16.6640625" style="97" customWidth="1"/>
    <col min="6671" max="6671" width="21.1640625" style="97" customWidth="1"/>
    <col min="6672" max="6672" width="10" style="97" customWidth="1"/>
    <col min="6673" max="6673" width="34" style="97" customWidth="1"/>
    <col min="6674" max="6675" width="0" style="97" hidden="1" customWidth="1"/>
    <col min="6676" max="6912" width="9.1640625" style="97"/>
    <col min="6913" max="6913" width="4.6640625" style="97" customWidth="1"/>
    <col min="6914" max="6914" width="36.5" style="97" customWidth="1"/>
    <col min="6915" max="6915" width="16.5" style="97" customWidth="1"/>
    <col min="6916" max="6916" width="10.83203125" style="97" customWidth="1"/>
    <col min="6917" max="6917" width="17.1640625" style="97" customWidth="1"/>
    <col min="6918" max="6918" width="15.5" style="97" customWidth="1"/>
    <col min="6919" max="6919" width="16.1640625" style="97" customWidth="1"/>
    <col min="6920" max="6920" width="15.83203125" style="97" customWidth="1"/>
    <col min="6921" max="6921" width="14.6640625" style="97" customWidth="1"/>
    <col min="6922" max="6922" width="16.1640625" style="97" customWidth="1"/>
    <col min="6923" max="6923" width="15" style="97" customWidth="1"/>
    <col min="6924" max="6924" width="14.83203125" style="97" customWidth="1"/>
    <col min="6925" max="6925" width="16.1640625" style="97" customWidth="1"/>
    <col min="6926" max="6926" width="16.6640625" style="97" customWidth="1"/>
    <col min="6927" max="6927" width="21.1640625" style="97" customWidth="1"/>
    <col min="6928" max="6928" width="10" style="97" customWidth="1"/>
    <col min="6929" max="6929" width="34" style="97" customWidth="1"/>
    <col min="6930" max="6931" width="0" style="97" hidden="1" customWidth="1"/>
    <col min="6932" max="7168" width="9.1640625" style="97"/>
    <col min="7169" max="7169" width="4.6640625" style="97" customWidth="1"/>
    <col min="7170" max="7170" width="36.5" style="97" customWidth="1"/>
    <col min="7171" max="7171" width="16.5" style="97" customWidth="1"/>
    <col min="7172" max="7172" width="10.83203125" style="97" customWidth="1"/>
    <col min="7173" max="7173" width="17.1640625" style="97" customWidth="1"/>
    <col min="7174" max="7174" width="15.5" style="97" customWidth="1"/>
    <col min="7175" max="7175" width="16.1640625" style="97" customWidth="1"/>
    <col min="7176" max="7176" width="15.83203125" style="97" customWidth="1"/>
    <col min="7177" max="7177" width="14.6640625" style="97" customWidth="1"/>
    <col min="7178" max="7178" width="16.1640625" style="97" customWidth="1"/>
    <col min="7179" max="7179" width="15" style="97" customWidth="1"/>
    <col min="7180" max="7180" width="14.83203125" style="97" customWidth="1"/>
    <col min="7181" max="7181" width="16.1640625" style="97" customWidth="1"/>
    <col min="7182" max="7182" width="16.6640625" style="97" customWidth="1"/>
    <col min="7183" max="7183" width="21.1640625" style="97" customWidth="1"/>
    <col min="7184" max="7184" width="10" style="97" customWidth="1"/>
    <col min="7185" max="7185" width="34" style="97" customWidth="1"/>
    <col min="7186" max="7187" width="0" style="97" hidden="1" customWidth="1"/>
    <col min="7188" max="7424" width="9.1640625" style="97"/>
    <col min="7425" max="7425" width="4.6640625" style="97" customWidth="1"/>
    <col min="7426" max="7426" width="36.5" style="97" customWidth="1"/>
    <col min="7427" max="7427" width="16.5" style="97" customWidth="1"/>
    <col min="7428" max="7428" width="10.83203125" style="97" customWidth="1"/>
    <col min="7429" max="7429" width="17.1640625" style="97" customWidth="1"/>
    <col min="7430" max="7430" width="15.5" style="97" customWidth="1"/>
    <col min="7431" max="7431" width="16.1640625" style="97" customWidth="1"/>
    <col min="7432" max="7432" width="15.83203125" style="97" customWidth="1"/>
    <col min="7433" max="7433" width="14.6640625" style="97" customWidth="1"/>
    <col min="7434" max="7434" width="16.1640625" style="97" customWidth="1"/>
    <col min="7435" max="7435" width="15" style="97" customWidth="1"/>
    <col min="7436" max="7436" width="14.83203125" style="97" customWidth="1"/>
    <col min="7437" max="7437" width="16.1640625" style="97" customWidth="1"/>
    <col min="7438" max="7438" width="16.6640625" style="97" customWidth="1"/>
    <col min="7439" max="7439" width="21.1640625" style="97" customWidth="1"/>
    <col min="7440" max="7440" width="10" style="97" customWidth="1"/>
    <col min="7441" max="7441" width="34" style="97" customWidth="1"/>
    <col min="7442" max="7443" width="0" style="97" hidden="1" customWidth="1"/>
    <col min="7444" max="7680" width="9.1640625" style="97"/>
    <col min="7681" max="7681" width="4.6640625" style="97" customWidth="1"/>
    <col min="7682" max="7682" width="36.5" style="97" customWidth="1"/>
    <col min="7683" max="7683" width="16.5" style="97" customWidth="1"/>
    <col min="7684" max="7684" width="10.83203125" style="97" customWidth="1"/>
    <col min="7685" max="7685" width="17.1640625" style="97" customWidth="1"/>
    <col min="7686" max="7686" width="15.5" style="97" customWidth="1"/>
    <col min="7687" max="7687" width="16.1640625" style="97" customWidth="1"/>
    <col min="7688" max="7688" width="15.83203125" style="97" customWidth="1"/>
    <col min="7689" max="7689" width="14.6640625" style="97" customWidth="1"/>
    <col min="7690" max="7690" width="16.1640625" style="97" customWidth="1"/>
    <col min="7691" max="7691" width="15" style="97" customWidth="1"/>
    <col min="7692" max="7692" width="14.83203125" style="97" customWidth="1"/>
    <col min="7693" max="7693" width="16.1640625" style="97" customWidth="1"/>
    <col min="7694" max="7694" width="16.6640625" style="97" customWidth="1"/>
    <col min="7695" max="7695" width="21.1640625" style="97" customWidth="1"/>
    <col min="7696" max="7696" width="10" style="97" customWidth="1"/>
    <col min="7697" max="7697" width="34" style="97" customWidth="1"/>
    <col min="7698" max="7699" width="0" style="97" hidden="1" customWidth="1"/>
    <col min="7700" max="7936" width="9.1640625" style="97"/>
    <col min="7937" max="7937" width="4.6640625" style="97" customWidth="1"/>
    <col min="7938" max="7938" width="36.5" style="97" customWidth="1"/>
    <col min="7939" max="7939" width="16.5" style="97" customWidth="1"/>
    <col min="7940" max="7940" width="10.83203125" style="97" customWidth="1"/>
    <col min="7941" max="7941" width="17.1640625" style="97" customWidth="1"/>
    <col min="7942" max="7942" width="15.5" style="97" customWidth="1"/>
    <col min="7943" max="7943" width="16.1640625" style="97" customWidth="1"/>
    <col min="7944" max="7944" width="15.83203125" style="97" customWidth="1"/>
    <col min="7945" max="7945" width="14.6640625" style="97" customWidth="1"/>
    <col min="7946" max="7946" width="16.1640625" style="97" customWidth="1"/>
    <col min="7947" max="7947" width="15" style="97" customWidth="1"/>
    <col min="7948" max="7948" width="14.83203125" style="97" customWidth="1"/>
    <col min="7949" max="7949" width="16.1640625" style="97" customWidth="1"/>
    <col min="7950" max="7950" width="16.6640625" style="97" customWidth="1"/>
    <col min="7951" max="7951" width="21.1640625" style="97" customWidth="1"/>
    <col min="7952" max="7952" width="10" style="97" customWidth="1"/>
    <col min="7953" max="7953" width="34" style="97" customWidth="1"/>
    <col min="7954" max="7955" width="0" style="97" hidden="1" customWidth="1"/>
    <col min="7956" max="8192" width="9.1640625" style="97"/>
    <col min="8193" max="8193" width="4.6640625" style="97" customWidth="1"/>
    <col min="8194" max="8194" width="36.5" style="97" customWidth="1"/>
    <col min="8195" max="8195" width="16.5" style="97" customWidth="1"/>
    <col min="8196" max="8196" width="10.83203125" style="97" customWidth="1"/>
    <col min="8197" max="8197" width="17.1640625" style="97" customWidth="1"/>
    <col min="8198" max="8198" width="15.5" style="97" customWidth="1"/>
    <col min="8199" max="8199" width="16.1640625" style="97" customWidth="1"/>
    <col min="8200" max="8200" width="15.83203125" style="97" customWidth="1"/>
    <col min="8201" max="8201" width="14.6640625" style="97" customWidth="1"/>
    <col min="8202" max="8202" width="16.1640625" style="97" customWidth="1"/>
    <col min="8203" max="8203" width="15" style="97" customWidth="1"/>
    <col min="8204" max="8204" width="14.83203125" style="97" customWidth="1"/>
    <col min="8205" max="8205" width="16.1640625" style="97" customWidth="1"/>
    <col min="8206" max="8206" width="16.6640625" style="97" customWidth="1"/>
    <col min="8207" max="8207" width="21.1640625" style="97" customWidth="1"/>
    <col min="8208" max="8208" width="10" style="97" customWidth="1"/>
    <col min="8209" max="8209" width="34" style="97" customWidth="1"/>
    <col min="8210" max="8211" width="0" style="97" hidden="1" customWidth="1"/>
    <col min="8212" max="8448" width="9.1640625" style="97"/>
    <col min="8449" max="8449" width="4.6640625" style="97" customWidth="1"/>
    <col min="8450" max="8450" width="36.5" style="97" customWidth="1"/>
    <col min="8451" max="8451" width="16.5" style="97" customWidth="1"/>
    <col min="8452" max="8452" width="10.83203125" style="97" customWidth="1"/>
    <col min="8453" max="8453" width="17.1640625" style="97" customWidth="1"/>
    <col min="8454" max="8454" width="15.5" style="97" customWidth="1"/>
    <col min="8455" max="8455" width="16.1640625" style="97" customWidth="1"/>
    <col min="8456" max="8456" width="15.83203125" style="97" customWidth="1"/>
    <col min="8457" max="8457" width="14.6640625" style="97" customWidth="1"/>
    <col min="8458" max="8458" width="16.1640625" style="97" customWidth="1"/>
    <col min="8459" max="8459" width="15" style="97" customWidth="1"/>
    <col min="8460" max="8460" width="14.83203125" style="97" customWidth="1"/>
    <col min="8461" max="8461" width="16.1640625" style="97" customWidth="1"/>
    <col min="8462" max="8462" width="16.6640625" style="97" customWidth="1"/>
    <col min="8463" max="8463" width="21.1640625" style="97" customWidth="1"/>
    <col min="8464" max="8464" width="10" style="97" customWidth="1"/>
    <col min="8465" max="8465" width="34" style="97" customWidth="1"/>
    <col min="8466" max="8467" width="0" style="97" hidden="1" customWidth="1"/>
    <col min="8468" max="8704" width="9.1640625" style="97"/>
    <col min="8705" max="8705" width="4.6640625" style="97" customWidth="1"/>
    <col min="8706" max="8706" width="36.5" style="97" customWidth="1"/>
    <col min="8707" max="8707" width="16.5" style="97" customWidth="1"/>
    <col min="8708" max="8708" width="10.83203125" style="97" customWidth="1"/>
    <col min="8709" max="8709" width="17.1640625" style="97" customWidth="1"/>
    <col min="8710" max="8710" width="15.5" style="97" customWidth="1"/>
    <col min="8711" max="8711" width="16.1640625" style="97" customWidth="1"/>
    <col min="8712" max="8712" width="15.83203125" style="97" customWidth="1"/>
    <col min="8713" max="8713" width="14.6640625" style="97" customWidth="1"/>
    <col min="8714" max="8714" width="16.1640625" style="97" customWidth="1"/>
    <col min="8715" max="8715" width="15" style="97" customWidth="1"/>
    <col min="8716" max="8716" width="14.83203125" style="97" customWidth="1"/>
    <col min="8717" max="8717" width="16.1640625" style="97" customWidth="1"/>
    <col min="8718" max="8718" width="16.6640625" style="97" customWidth="1"/>
    <col min="8719" max="8719" width="21.1640625" style="97" customWidth="1"/>
    <col min="8720" max="8720" width="10" style="97" customWidth="1"/>
    <col min="8721" max="8721" width="34" style="97" customWidth="1"/>
    <col min="8722" max="8723" width="0" style="97" hidden="1" customWidth="1"/>
    <col min="8724" max="8960" width="9.1640625" style="97"/>
    <col min="8961" max="8961" width="4.6640625" style="97" customWidth="1"/>
    <col min="8962" max="8962" width="36.5" style="97" customWidth="1"/>
    <col min="8963" max="8963" width="16.5" style="97" customWidth="1"/>
    <col min="8964" max="8964" width="10.83203125" style="97" customWidth="1"/>
    <col min="8965" max="8965" width="17.1640625" style="97" customWidth="1"/>
    <col min="8966" max="8966" width="15.5" style="97" customWidth="1"/>
    <col min="8967" max="8967" width="16.1640625" style="97" customWidth="1"/>
    <col min="8968" max="8968" width="15.83203125" style="97" customWidth="1"/>
    <col min="8969" max="8969" width="14.6640625" style="97" customWidth="1"/>
    <col min="8970" max="8970" width="16.1640625" style="97" customWidth="1"/>
    <col min="8971" max="8971" width="15" style="97" customWidth="1"/>
    <col min="8972" max="8972" width="14.83203125" style="97" customWidth="1"/>
    <col min="8973" max="8973" width="16.1640625" style="97" customWidth="1"/>
    <col min="8974" max="8974" width="16.6640625" style="97" customWidth="1"/>
    <col min="8975" max="8975" width="21.1640625" style="97" customWidth="1"/>
    <col min="8976" max="8976" width="10" style="97" customWidth="1"/>
    <col min="8977" max="8977" width="34" style="97" customWidth="1"/>
    <col min="8978" max="8979" width="0" style="97" hidden="1" customWidth="1"/>
    <col min="8980" max="9216" width="9.1640625" style="97"/>
    <col min="9217" max="9217" width="4.6640625" style="97" customWidth="1"/>
    <col min="9218" max="9218" width="36.5" style="97" customWidth="1"/>
    <col min="9219" max="9219" width="16.5" style="97" customWidth="1"/>
    <col min="9220" max="9220" width="10.83203125" style="97" customWidth="1"/>
    <col min="9221" max="9221" width="17.1640625" style="97" customWidth="1"/>
    <col min="9222" max="9222" width="15.5" style="97" customWidth="1"/>
    <col min="9223" max="9223" width="16.1640625" style="97" customWidth="1"/>
    <col min="9224" max="9224" width="15.83203125" style="97" customWidth="1"/>
    <col min="9225" max="9225" width="14.6640625" style="97" customWidth="1"/>
    <col min="9226" max="9226" width="16.1640625" style="97" customWidth="1"/>
    <col min="9227" max="9227" width="15" style="97" customWidth="1"/>
    <col min="9228" max="9228" width="14.83203125" style="97" customWidth="1"/>
    <col min="9229" max="9229" width="16.1640625" style="97" customWidth="1"/>
    <col min="9230" max="9230" width="16.6640625" style="97" customWidth="1"/>
    <col min="9231" max="9231" width="21.1640625" style="97" customWidth="1"/>
    <col min="9232" max="9232" width="10" style="97" customWidth="1"/>
    <col min="9233" max="9233" width="34" style="97" customWidth="1"/>
    <col min="9234" max="9235" width="0" style="97" hidden="1" customWidth="1"/>
    <col min="9236" max="9472" width="9.1640625" style="97"/>
    <col min="9473" max="9473" width="4.6640625" style="97" customWidth="1"/>
    <col min="9474" max="9474" width="36.5" style="97" customWidth="1"/>
    <col min="9475" max="9475" width="16.5" style="97" customWidth="1"/>
    <col min="9476" max="9476" width="10.83203125" style="97" customWidth="1"/>
    <col min="9477" max="9477" width="17.1640625" style="97" customWidth="1"/>
    <col min="9478" max="9478" width="15.5" style="97" customWidth="1"/>
    <col min="9479" max="9479" width="16.1640625" style="97" customWidth="1"/>
    <col min="9480" max="9480" width="15.83203125" style="97" customWidth="1"/>
    <col min="9481" max="9481" width="14.6640625" style="97" customWidth="1"/>
    <col min="9482" max="9482" width="16.1640625" style="97" customWidth="1"/>
    <col min="9483" max="9483" width="15" style="97" customWidth="1"/>
    <col min="9484" max="9484" width="14.83203125" style="97" customWidth="1"/>
    <col min="9485" max="9485" width="16.1640625" style="97" customWidth="1"/>
    <col min="9486" max="9486" width="16.6640625" style="97" customWidth="1"/>
    <col min="9487" max="9487" width="21.1640625" style="97" customWidth="1"/>
    <col min="9488" max="9488" width="10" style="97" customWidth="1"/>
    <col min="9489" max="9489" width="34" style="97" customWidth="1"/>
    <col min="9490" max="9491" width="0" style="97" hidden="1" customWidth="1"/>
    <col min="9492" max="9728" width="9.1640625" style="97"/>
    <col min="9729" max="9729" width="4.6640625" style="97" customWidth="1"/>
    <col min="9730" max="9730" width="36.5" style="97" customWidth="1"/>
    <col min="9731" max="9731" width="16.5" style="97" customWidth="1"/>
    <col min="9732" max="9732" width="10.83203125" style="97" customWidth="1"/>
    <col min="9733" max="9733" width="17.1640625" style="97" customWidth="1"/>
    <col min="9734" max="9734" width="15.5" style="97" customWidth="1"/>
    <col min="9735" max="9735" width="16.1640625" style="97" customWidth="1"/>
    <col min="9736" max="9736" width="15.83203125" style="97" customWidth="1"/>
    <col min="9737" max="9737" width="14.6640625" style="97" customWidth="1"/>
    <col min="9738" max="9738" width="16.1640625" style="97" customWidth="1"/>
    <col min="9739" max="9739" width="15" style="97" customWidth="1"/>
    <col min="9740" max="9740" width="14.83203125" style="97" customWidth="1"/>
    <col min="9741" max="9741" width="16.1640625" style="97" customWidth="1"/>
    <col min="9742" max="9742" width="16.6640625" style="97" customWidth="1"/>
    <col min="9743" max="9743" width="21.1640625" style="97" customWidth="1"/>
    <col min="9744" max="9744" width="10" style="97" customWidth="1"/>
    <col min="9745" max="9745" width="34" style="97" customWidth="1"/>
    <col min="9746" max="9747" width="0" style="97" hidden="1" customWidth="1"/>
    <col min="9748" max="9984" width="9.1640625" style="97"/>
    <col min="9985" max="9985" width="4.6640625" style="97" customWidth="1"/>
    <col min="9986" max="9986" width="36.5" style="97" customWidth="1"/>
    <col min="9987" max="9987" width="16.5" style="97" customWidth="1"/>
    <col min="9988" max="9988" width="10.83203125" style="97" customWidth="1"/>
    <col min="9989" max="9989" width="17.1640625" style="97" customWidth="1"/>
    <col min="9990" max="9990" width="15.5" style="97" customWidth="1"/>
    <col min="9991" max="9991" width="16.1640625" style="97" customWidth="1"/>
    <col min="9992" max="9992" width="15.83203125" style="97" customWidth="1"/>
    <col min="9993" max="9993" width="14.6640625" style="97" customWidth="1"/>
    <col min="9994" max="9994" width="16.1640625" style="97" customWidth="1"/>
    <col min="9995" max="9995" width="15" style="97" customWidth="1"/>
    <col min="9996" max="9996" width="14.83203125" style="97" customWidth="1"/>
    <col min="9997" max="9997" width="16.1640625" style="97" customWidth="1"/>
    <col min="9998" max="9998" width="16.6640625" style="97" customWidth="1"/>
    <col min="9999" max="9999" width="21.1640625" style="97" customWidth="1"/>
    <col min="10000" max="10000" width="10" style="97" customWidth="1"/>
    <col min="10001" max="10001" width="34" style="97" customWidth="1"/>
    <col min="10002" max="10003" width="0" style="97" hidden="1" customWidth="1"/>
    <col min="10004" max="10240" width="9.1640625" style="97"/>
    <col min="10241" max="10241" width="4.6640625" style="97" customWidth="1"/>
    <col min="10242" max="10242" width="36.5" style="97" customWidth="1"/>
    <col min="10243" max="10243" width="16.5" style="97" customWidth="1"/>
    <col min="10244" max="10244" width="10.83203125" style="97" customWidth="1"/>
    <col min="10245" max="10245" width="17.1640625" style="97" customWidth="1"/>
    <col min="10246" max="10246" width="15.5" style="97" customWidth="1"/>
    <col min="10247" max="10247" width="16.1640625" style="97" customWidth="1"/>
    <col min="10248" max="10248" width="15.83203125" style="97" customWidth="1"/>
    <col min="10249" max="10249" width="14.6640625" style="97" customWidth="1"/>
    <col min="10250" max="10250" width="16.1640625" style="97" customWidth="1"/>
    <col min="10251" max="10251" width="15" style="97" customWidth="1"/>
    <col min="10252" max="10252" width="14.83203125" style="97" customWidth="1"/>
    <col min="10253" max="10253" width="16.1640625" style="97" customWidth="1"/>
    <col min="10254" max="10254" width="16.6640625" style="97" customWidth="1"/>
    <col min="10255" max="10255" width="21.1640625" style="97" customWidth="1"/>
    <col min="10256" max="10256" width="10" style="97" customWidth="1"/>
    <col min="10257" max="10257" width="34" style="97" customWidth="1"/>
    <col min="10258" max="10259" width="0" style="97" hidden="1" customWidth="1"/>
    <col min="10260" max="10496" width="9.1640625" style="97"/>
    <col min="10497" max="10497" width="4.6640625" style="97" customWidth="1"/>
    <col min="10498" max="10498" width="36.5" style="97" customWidth="1"/>
    <col min="10499" max="10499" width="16.5" style="97" customWidth="1"/>
    <col min="10500" max="10500" width="10.83203125" style="97" customWidth="1"/>
    <col min="10501" max="10501" width="17.1640625" style="97" customWidth="1"/>
    <col min="10502" max="10502" width="15.5" style="97" customWidth="1"/>
    <col min="10503" max="10503" width="16.1640625" style="97" customWidth="1"/>
    <col min="10504" max="10504" width="15.83203125" style="97" customWidth="1"/>
    <col min="10505" max="10505" width="14.6640625" style="97" customWidth="1"/>
    <col min="10506" max="10506" width="16.1640625" style="97" customWidth="1"/>
    <col min="10507" max="10507" width="15" style="97" customWidth="1"/>
    <col min="10508" max="10508" width="14.83203125" style="97" customWidth="1"/>
    <col min="10509" max="10509" width="16.1640625" style="97" customWidth="1"/>
    <col min="10510" max="10510" width="16.6640625" style="97" customWidth="1"/>
    <col min="10511" max="10511" width="21.1640625" style="97" customWidth="1"/>
    <col min="10512" max="10512" width="10" style="97" customWidth="1"/>
    <col min="10513" max="10513" width="34" style="97" customWidth="1"/>
    <col min="10514" max="10515" width="0" style="97" hidden="1" customWidth="1"/>
    <col min="10516" max="10752" width="9.1640625" style="97"/>
    <col min="10753" max="10753" width="4.6640625" style="97" customWidth="1"/>
    <col min="10754" max="10754" width="36.5" style="97" customWidth="1"/>
    <col min="10755" max="10755" width="16.5" style="97" customWidth="1"/>
    <col min="10756" max="10756" width="10.83203125" style="97" customWidth="1"/>
    <col min="10757" max="10757" width="17.1640625" style="97" customWidth="1"/>
    <col min="10758" max="10758" width="15.5" style="97" customWidth="1"/>
    <col min="10759" max="10759" width="16.1640625" style="97" customWidth="1"/>
    <col min="10760" max="10760" width="15.83203125" style="97" customWidth="1"/>
    <col min="10761" max="10761" width="14.6640625" style="97" customWidth="1"/>
    <col min="10762" max="10762" width="16.1640625" style="97" customWidth="1"/>
    <col min="10763" max="10763" width="15" style="97" customWidth="1"/>
    <col min="10764" max="10764" width="14.83203125" style="97" customWidth="1"/>
    <col min="10765" max="10765" width="16.1640625" style="97" customWidth="1"/>
    <col min="10766" max="10766" width="16.6640625" style="97" customWidth="1"/>
    <col min="10767" max="10767" width="21.1640625" style="97" customWidth="1"/>
    <col min="10768" max="10768" width="10" style="97" customWidth="1"/>
    <col min="10769" max="10769" width="34" style="97" customWidth="1"/>
    <col min="10770" max="10771" width="0" style="97" hidden="1" customWidth="1"/>
    <col min="10772" max="11008" width="9.1640625" style="97"/>
    <col min="11009" max="11009" width="4.6640625" style="97" customWidth="1"/>
    <col min="11010" max="11010" width="36.5" style="97" customWidth="1"/>
    <col min="11011" max="11011" width="16.5" style="97" customWidth="1"/>
    <col min="11012" max="11012" width="10.83203125" style="97" customWidth="1"/>
    <col min="11013" max="11013" width="17.1640625" style="97" customWidth="1"/>
    <col min="11014" max="11014" width="15.5" style="97" customWidth="1"/>
    <col min="11015" max="11015" width="16.1640625" style="97" customWidth="1"/>
    <col min="11016" max="11016" width="15.83203125" style="97" customWidth="1"/>
    <col min="11017" max="11017" width="14.6640625" style="97" customWidth="1"/>
    <col min="11018" max="11018" width="16.1640625" style="97" customWidth="1"/>
    <col min="11019" max="11019" width="15" style="97" customWidth="1"/>
    <col min="11020" max="11020" width="14.83203125" style="97" customWidth="1"/>
    <col min="11021" max="11021" width="16.1640625" style="97" customWidth="1"/>
    <col min="11022" max="11022" width="16.6640625" style="97" customWidth="1"/>
    <col min="11023" max="11023" width="21.1640625" style="97" customWidth="1"/>
    <col min="11024" max="11024" width="10" style="97" customWidth="1"/>
    <col min="11025" max="11025" width="34" style="97" customWidth="1"/>
    <col min="11026" max="11027" width="0" style="97" hidden="1" customWidth="1"/>
    <col min="11028" max="11264" width="9.1640625" style="97"/>
    <col min="11265" max="11265" width="4.6640625" style="97" customWidth="1"/>
    <col min="11266" max="11266" width="36.5" style="97" customWidth="1"/>
    <col min="11267" max="11267" width="16.5" style="97" customWidth="1"/>
    <col min="11268" max="11268" width="10.83203125" style="97" customWidth="1"/>
    <col min="11269" max="11269" width="17.1640625" style="97" customWidth="1"/>
    <col min="11270" max="11270" width="15.5" style="97" customWidth="1"/>
    <col min="11271" max="11271" width="16.1640625" style="97" customWidth="1"/>
    <col min="11272" max="11272" width="15.83203125" style="97" customWidth="1"/>
    <col min="11273" max="11273" width="14.6640625" style="97" customWidth="1"/>
    <col min="11274" max="11274" width="16.1640625" style="97" customWidth="1"/>
    <col min="11275" max="11275" width="15" style="97" customWidth="1"/>
    <col min="11276" max="11276" width="14.83203125" style="97" customWidth="1"/>
    <col min="11277" max="11277" width="16.1640625" style="97" customWidth="1"/>
    <col min="11278" max="11278" width="16.6640625" style="97" customWidth="1"/>
    <col min="11279" max="11279" width="21.1640625" style="97" customWidth="1"/>
    <col min="11280" max="11280" width="10" style="97" customWidth="1"/>
    <col min="11281" max="11281" width="34" style="97" customWidth="1"/>
    <col min="11282" max="11283" width="0" style="97" hidden="1" customWidth="1"/>
    <col min="11284" max="11520" width="9.1640625" style="97"/>
    <col min="11521" max="11521" width="4.6640625" style="97" customWidth="1"/>
    <col min="11522" max="11522" width="36.5" style="97" customWidth="1"/>
    <col min="11523" max="11523" width="16.5" style="97" customWidth="1"/>
    <col min="11524" max="11524" width="10.83203125" style="97" customWidth="1"/>
    <col min="11525" max="11525" width="17.1640625" style="97" customWidth="1"/>
    <col min="11526" max="11526" width="15.5" style="97" customWidth="1"/>
    <col min="11527" max="11527" width="16.1640625" style="97" customWidth="1"/>
    <col min="11528" max="11528" width="15.83203125" style="97" customWidth="1"/>
    <col min="11529" max="11529" width="14.6640625" style="97" customWidth="1"/>
    <col min="11530" max="11530" width="16.1640625" style="97" customWidth="1"/>
    <col min="11531" max="11531" width="15" style="97" customWidth="1"/>
    <col min="11532" max="11532" width="14.83203125" style="97" customWidth="1"/>
    <col min="11533" max="11533" width="16.1640625" style="97" customWidth="1"/>
    <col min="11534" max="11534" width="16.6640625" style="97" customWidth="1"/>
    <col min="11535" max="11535" width="21.1640625" style="97" customWidth="1"/>
    <col min="11536" max="11536" width="10" style="97" customWidth="1"/>
    <col min="11537" max="11537" width="34" style="97" customWidth="1"/>
    <col min="11538" max="11539" width="0" style="97" hidden="1" customWidth="1"/>
    <col min="11540" max="11776" width="9.1640625" style="97"/>
    <col min="11777" max="11777" width="4.6640625" style="97" customWidth="1"/>
    <col min="11778" max="11778" width="36.5" style="97" customWidth="1"/>
    <col min="11779" max="11779" width="16.5" style="97" customWidth="1"/>
    <col min="11780" max="11780" width="10.83203125" style="97" customWidth="1"/>
    <col min="11781" max="11781" width="17.1640625" style="97" customWidth="1"/>
    <col min="11782" max="11782" width="15.5" style="97" customWidth="1"/>
    <col min="11783" max="11783" width="16.1640625" style="97" customWidth="1"/>
    <col min="11784" max="11784" width="15.83203125" style="97" customWidth="1"/>
    <col min="11785" max="11785" width="14.6640625" style="97" customWidth="1"/>
    <col min="11786" max="11786" width="16.1640625" style="97" customWidth="1"/>
    <col min="11787" max="11787" width="15" style="97" customWidth="1"/>
    <col min="11788" max="11788" width="14.83203125" style="97" customWidth="1"/>
    <col min="11789" max="11789" width="16.1640625" style="97" customWidth="1"/>
    <col min="11790" max="11790" width="16.6640625" style="97" customWidth="1"/>
    <col min="11791" max="11791" width="21.1640625" style="97" customWidth="1"/>
    <col min="11792" max="11792" width="10" style="97" customWidth="1"/>
    <col min="11793" max="11793" width="34" style="97" customWidth="1"/>
    <col min="11794" max="11795" width="0" style="97" hidden="1" customWidth="1"/>
    <col min="11796" max="12032" width="9.1640625" style="97"/>
    <col min="12033" max="12033" width="4.6640625" style="97" customWidth="1"/>
    <col min="12034" max="12034" width="36.5" style="97" customWidth="1"/>
    <col min="12035" max="12035" width="16.5" style="97" customWidth="1"/>
    <col min="12036" max="12036" width="10.83203125" style="97" customWidth="1"/>
    <col min="12037" max="12037" width="17.1640625" style="97" customWidth="1"/>
    <col min="12038" max="12038" width="15.5" style="97" customWidth="1"/>
    <col min="12039" max="12039" width="16.1640625" style="97" customWidth="1"/>
    <col min="12040" max="12040" width="15.83203125" style="97" customWidth="1"/>
    <col min="12041" max="12041" width="14.6640625" style="97" customWidth="1"/>
    <col min="12042" max="12042" width="16.1640625" style="97" customWidth="1"/>
    <col min="12043" max="12043" width="15" style="97" customWidth="1"/>
    <col min="12044" max="12044" width="14.83203125" style="97" customWidth="1"/>
    <col min="12045" max="12045" width="16.1640625" style="97" customWidth="1"/>
    <col min="12046" max="12046" width="16.6640625" style="97" customWidth="1"/>
    <col min="12047" max="12047" width="21.1640625" style="97" customWidth="1"/>
    <col min="12048" max="12048" width="10" style="97" customWidth="1"/>
    <col min="12049" max="12049" width="34" style="97" customWidth="1"/>
    <col min="12050" max="12051" width="0" style="97" hidden="1" customWidth="1"/>
    <col min="12052" max="12288" width="9.1640625" style="97"/>
    <col min="12289" max="12289" width="4.6640625" style="97" customWidth="1"/>
    <col min="12290" max="12290" width="36.5" style="97" customWidth="1"/>
    <col min="12291" max="12291" width="16.5" style="97" customWidth="1"/>
    <col min="12292" max="12292" width="10.83203125" style="97" customWidth="1"/>
    <col min="12293" max="12293" width="17.1640625" style="97" customWidth="1"/>
    <col min="12294" max="12294" width="15.5" style="97" customWidth="1"/>
    <col min="12295" max="12295" width="16.1640625" style="97" customWidth="1"/>
    <col min="12296" max="12296" width="15.83203125" style="97" customWidth="1"/>
    <col min="12297" max="12297" width="14.6640625" style="97" customWidth="1"/>
    <col min="12298" max="12298" width="16.1640625" style="97" customWidth="1"/>
    <col min="12299" max="12299" width="15" style="97" customWidth="1"/>
    <col min="12300" max="12300" width="14.83203125" style="97" customWidth="1"/>
    <col min="12301" max="12301" width="16.1640625" style="97" customWidth="1"/>
    <col min="12302" max="12302" width="16.6640625" style="97" customWidth="1"/>
    <col min="12303" max="12303" width="21.1640625" style="97" customWidth="1"/>
    <col min="12304" max="12304" width="10" style="97" customWidth="1"/>
    <col min="12305" max="12305" width="34" style="97" customWidth="1"/>
    <col min="12306" max="12307" width="0" style="97" hidden="1" customWidth="1"/>
    <col min="12308" max="12544" width="9.1640625" style="97"/>
    <col min="12545" max="12545" width="4.6640625" style="97" customWidth="1"/>
    <col min="12546" max="12546" width="36.5" style="97" customWidth="1"/>
    <col min="12547" max="12547" width="16.5" style="97" customWidth="1"/>
    <col min="12548" max="12548" width="10.83203125" style="97" customWidth="1"/>
    <col min="12549" max="12549" width="17.1640625" style="97" customWidth="1"/>
    <col min="12550" max="12550" width="15.5" style="97" customWidth="1"/>
    <col min="12551" max="12551" width="16.1640625" style="97" customWidth="1"/>
    <col min="12552" max="12552" width="15.83203125" style="97" customWidth="1"/>
    <col min="12553" max="12553" width="14.6640625" style="97" customWidth="1"/>
    <col min="12554" max="12554" width="16.1640625" style="97" customWidth="1"/>
    <col min="12555" max="12555" width="15" style="97" customWidth="1"/>
    <col min="12556" max="12556" width="14.83203125" style="97" customWidth="1"/>
    <col min="12557" max="12557" width="16.1640625" style="97" customWidth="1"/>
    <col min="12558" max="12558" width="16.6640625" style="97" customWidth="1"/>
    <col min="12559" max="12559" width="21.1640625" style="97" customWidth="1"/>
    <col min="12560" max="12560" width="10" style="97" customWidth="1"/>
    <col min="12561" max="12561" width="34" style="97" customWidth="1"/>
    <col min="12562" max="12563" width="0" style="97" hidden="1" customWidth="1"/>
    <col min="12564" max="12800" width="9.1640625" style="97"/>
    <col min="12801" max="12801" width="4.6640625" style="97" customWidth="1"/>
    <col min="12802" max="12802" width="36.5" style="97" customWidth="1"/>
    <col min="12803" max="12803" width="16.5" style="97" customWidth="1"/>
    <col min="12804" max="12804" width="10.83203125" style="97" customWidth="1"/>
    <col min="12805" max="12805" width="17.1640625" style="97" customWidth="1"/>
    <col min="12806" max="12806" width="15.5" style="97" customWidth="1"/>
    <col min="12807" max="12807" width="16.1640625" style="97" customWidth="1"/>
    <col min="12808" max="12808" width="15.83203125" style="97" customWidth="1"/>
    <col min="12809" max="12809" width="14.6640625" style="97" customWidth="1"/>
    <col min="12810" max="12810" width="16.1640625" style="97" customWidth="1"/>
    <col min="12811" max="12811" width="15" style="97" customWidth="1"/>
    <col min="12812" max="12812" width="14.83203125" style="97" customWidth="1"/>
    <col min="12813" max="12813" width="16.1640625" style="97" customWidth="1"/>
    <col min="12814" max="12814" width="16.6640625" style="97" customWidth="1"/>
    <col min="12815" max="12815" width="21.1640625" style="97" customWidth="1"/>
    <col min="12816" max="12816" width="10" style="97" customWidth="1"/>
    <col min="12817" max="12817" width="34" style="97" customWidth="1"/>
    <col min="12818" max="12819" width="0" style="97" hidden="1" customWidth="1"/>
    <col min="12820" max="13056" width="9.1640625" style="97"/>
    <col min="13057" max="13057" width="4.6640625" style="97" customWidth="1"/>
    <col min="13058" max="13058" width="36.5" style="97" customWidth="1"/>
    <col min="13059" max="13059" width="16.5" style="97" customWidth="1"/>
    <col min="13060" max="13060" width="10.83203125" style="97" customWidth="1"/>
    <col min="13061" max="13061" width="17.1640625" style="97" customWidth="1"/>
    <col min="13062" max="13062" width="15.5" style="97" customWidth="1"/>
    <col min="13063" max="13063" width="16.1640625" style="97" customWidth="1"/>
    <col min="13064" max="13064" width="15.83203125" style="97" customWidth="1"/>
    <col min="13065" max="13065" width="14.6640625" style="97" customWidth="1"/>
    <col min="13066" max="13066" width="16.1640625" style="97" customWidth="1"/>
    <col min="13067" max="13067" width="15" style="97" customWidth="1"/>
    <col min="13068" max="13068" width="14.83203125" style="97" customWidth="1"/>
    <col min="13069" max="13069" width="16.1640625" style="97" customWidth="1"/>
    <col min="13070" max="13070" width="16.6640625" style="97" customWidth="1"/>
    <col min="13071" max="13071" width="21.1640625" style="97" customWidth="1"/>
    <col min="13072" max="13072" width="10" style="97" customWidth="1"/>
    <col min="13073" max="13073" width="34" style="97" customWidth="1"/>
    <col min="13074" max="13075" width="0" style="97" hidden="1" customWidth="1"/>
    <col min="13076" max="13312" width="9.1640625" style="97"/>
    <col min="13313" max="13313" width="4.6640625" style="97" customWidth="1"/>
    <col min="13314" max="13314" width="36.5" style="97" customWidth="1"/>
    <col min="13315" max="13315" width="16.5" style="97" customWidth="1"/>
    <col min="13316" max="13316" width="10.83203125" style="97" customWidth="1"/>
    <col min="13317" max="13317" width="17.1640625" style="97" customWidth="1"/>
    <col min="13318" max="13318" width="15.5" style="97" customWidth="1"/>
    <col min="13319" max="13319" width="16.1640625" style="97" customWidth="1"/>
    <col min="13320" max="13320" width="15.83203125" style="97" customWidth="1"/>
    <col min="13321" max="13321" width="14.6640625" style="97" customWidth="1"/>
    <col min="13322" max="13322" width="16.1640625" style="97" customWidth="1"/>
    <col min="13323" max="13323" width="15" style="97" customWidth="1"/>
    <col min="13324" max="13324" width="14.83203125" style="97" customWidth="1"/>
    <col min="13325" max="13325" width="16.1640625" style="97" customWidth="1"/>
    <col min="13326" max="13326" width="16.6640625" style="97" customWidth="1"/>
    <col min="13327" max="13327" width="21.1640625" style="97" customWidth="1"/>
    <col min="13328" max="13328" width="10" style="97" customWidth="1"/>
    <col min="13329" max="13329" width="34" style="97" customWidth="1"/>
    <col min="13330" max="13331" width="0" style="97" hidden="1" customWidth="1"/>
    <col min="13332" max="13568" width="9.1640625" style="97"/>
    <col min="13569" max="13569" width="4.6640625" style="97" customWidth="1"/>
    <col min="13570" max="13570" width="36.5" style="97" customWidth="1"/>
    <col min="13571" max="13571" width="16.5" style="97" customWidth="1"/>
    <col min="13572" max="13572" width="10.83203125" style="97" customWidth="1"/>
    <col min="13573" max="13573" width="17.1640625" style="97" customWidth="1"/>
    <col min="13574" max="13574" width="15.5" style="97" customWidth="1"/>
    <col min="13575" max="13575" width="16.1640625" style="97" customWidth="1"/>
    <col min="13576" max="13576" width="15.83203125" style="97" customWidth="1"/>
    <col min="13577" max="13577" width="14.6640625" style="97" customWidth="1"/>
    <col min="13578" max="13578" width="16.1640625" style="97" customWidth="1"/>
    <col min="13579" max="13579" width="15" style="97" customWidth="1"/>
    <col min="13580" max="13580" width="14.83203125" style="97" customWidth="1"/>
    <col min="13581" max="13581" width="16.1640625" style="97" customWidth="1"/>
    <col min="13582" max="13582" width="16.6640625" style="97" customWidth="1"/>
    <col min="13583" max="13583" width="21.1640625" style="97" customWidth="1"/>
    <col min="13584" max="13584" width="10" style="97" customWidth="1"/>
    <col min="13585" max="13585" width="34" style="97" customWidth="1"/>
    <col min="13586" max="13587" width="0" style="97" hidden="1" customWidth="1"/>
    <col min="13588" max="13824" width="9.1640625" style="97"/>
    <col min="13825" max="13825" width="4.6640625" style="97" customWidth="1"/>
    <col min="13826" max="13826" width="36.5" style="97" customWidth="1"/>
    <col min="13827" max="13827" width="16.5" style="97" customWidth="1"/>
    <col min="13828" max="13828" width="10.83203125" style="97" customWidth="1"/>
    <col min="13829" max="13829" width="17.1640625" style="97" customWidth="1"/>
    <col min="13830" max="13830" width="15.5" style="97" customWidth="1"/>
    <col min="13831" max="13831" width="16.1640625" style="97" customWidth="1"/>
    <col min="13832" max="13832" width="15.83203125" style="97" customWidth="1"/>
    <col min="13833" max="13833" width="14.6640625" style="97" customWidth="1"/>
    <col min="13834" max="13834" width="16.1640625" style="97" customWidth="1"/>
    <col min="13835" max="13835" width="15" style="97" customWidth="1"/>
    <col min="13836" max="13836" width="14.83203125" style="97" customWidth="1"/>
    <col min="13837" max="13837" width="16.1640625" style="97" customWidth="1"/>
    <col min="13838" max="13838" width="16.6640625" style="97" customWidth="1"/>
    <col min="13839" max="13839" width="21.1640625" style="97" customWidth="1"/>
    <col min="13840" max="13840" width="10" style="97" customWidth="1"/>
    <col min="13841" max="13841" width="34" style="97" customWidth="1"/>
    <col min="13842" max="13843" width="0" style="97" hidden="1" customWidth="1"/>
    <col min="13844" max="14080" width="9.1640625" style="97"/>
    <col min="14081" max="14081" width="4.6640625" style="97" customWidth="1"/>
    <col min="14082" max="14082" width="36.5" style="97" customWidth="1"/>
    <col min="14083" max="14083" width="16.5" style="97" customWidth="1"/>
    <col min="14084" max="14084" width="10.83203125" style="97" customWidth="1"/>
    <col min="14085" max="14085" width="17.1640625" style="97" customWidth="1"/>
    <col min="14086" max="14086" width="15.5" style="97" customWidth="1"/>
    <col min="14087" max="14087" width="16.1640625" style="97" customWidth="1"/>
    <col min="14088" max="14088" width="15.83203125" style="97" customWidth="1"/>
    <col min="14089" max="14089" width="14.6640625" style="97" customWidth="1"/>
    <col min="14090" max="14090" width="16.1640625" style="97" customWidth="1"/>
    <col min="14091" max="14091" width="15" style="97" customWidth="1"/>
    <col min="14092" max="14092" width="14.83203125" style="97" customWidth="1"/>
    <col min="14093" max="14093" width="16.1640625" style="97" customWidth="1"/>
    <col min="14094" max="14094" width="16.6640625" style="97" customWidth="1"/>
    <col min="14095" max="14095" width="21.1640625" style="97" customWidth="1"/>
    <col min="14096" max="14096" width="10" style="97" customWidth="1"/>
    <col min="14097" max="14097" width="34" style="97" customWidth="1"/>
    <col min="14098" max="14099" width="0" style="97" hidden="1" customWidth="1"/>
    <col min="14100" max="14336" width="9.1640625" style="97"/>
    <col min="14337" max="14337" width="4.6640625" style="97" customWidth="1"/>
    <col min="14338" max="14338" width="36.5" style="97" customWidth="1"/>
    <col min="14339" max="14339" width="16.5" style="97" customWidth="1"/>
    <col min="14340" max="14340" width="10.83203125" style="97" customWidth="1"/>
    <col min="14341" max="14341" width="17.1640625" style="97" customWidth="1"/>
    <col min="14342" max="14342" width="15.5" style="97" customWidth="1"/>
    <col min="14343" max="14343" width="16.1640625" style="97" customWidth="1"/>
    <col min="14344" max="14344" width="15.83203125" style="97" customWidth="1"/>
    <col min="14345" max="14345" width="14.6640625" style="97" customWidth="1"/>
    <col min="14346" max="14346" width="16.1640625" style="97" customWidth="1"/>
    <col min="14347" max="14347" width="15" style="97" customWidth="1"/>
    <col min="14348" max="14348" width="14.83203125" style="97" customWidth="1"/>
    <col min="14349" max="14349" width="16.1640625" style="97" customWidth="1"/>
    <col min="14350" max="14350" width="16.6640625" style="97" customWidth="1"/>
    <col min="14351" max="14351" width="21.1640625" style="97" customWidth="1"/>
    <col min="14352" max="14352" width="10" style="97" customWidth="1"/>
    <col min="14353" max="14353" width="34" style="97" customWidth="1"/>
    <col min="14354" max="14355" width="0" style="97" hidden="1" customWidth="1"/>
    <col min="14356" max="14592" width="9.1640625" style="97"/>
    <col min="14593" max="14593" width="4.6640625" style="97" customWidth="1"/>
    <col min="14594" max="14594" width="36.5" style="97" customWidth="1"/>
    <col min="14595" max="14595" width="16.5" style="97" customWidth="1"/>
    <col min="14596" max="14596" width="10.83203125" style="97" customWidth="1"/>
    <col min="14597" max="14597" width="17.1640625" style="97" customWidth="1"/>
    <col min="14598" max="14598" width="15.5" style="97" customWidth="1"/>
    <col min="14599" max="14599" width="16.1640625" style="97" customWidth="1"/>
    <col min="14600" max="14600" width="15.83203125" style="97" customWidth="1"/>
    <col min="14601" max="14601" width="14.6640625" style="97" customWidth="1"/>
    <col min="14602" max="14602" width="16.1640625" style="97" customWidth="1"/>
    <col min="14603" max="14603" width="15" style="97" customWidth="1"/>
    <col min="14604" max="14604" width="14.83203125" style="97" customWidth="1"/>
    <col min="14605" max="14605" width="16.1640625" style="97" customWidth="1"/>
    <col min="14606" max="14606" width="16.6640625" style="97" customWidth="1"/>
    <col min="14607" max="14607" width="21.1640625" style="97" customWidth="1"/>
    <col min="14608" max="14608" width="10" style="97" customWidth="1"/>
    <col min="14609" max="14609" width="34" style="97" customWidth="1"/>
    <col min="14610" max="14611" width="0" style="97" hidden="1" customWidth="1"/>
    <col min="14612" max="14848" width="9.1640625" style="97"/>
    <col min="14849" max="14849" width="4.6640625" style="97" customWidth="1"/>
    <col min="14850" max="14850" width="36.5" style="97" customWidth="1"/>
    <col min="14851" max="14851" width="16.5" style="97" customWidth="1"/>
    <col min="14852" max="14852" width="10.83203125" style="97" customWidth="1"/>
    <col min="14853" max="14853" width="17.1640625" style="97" customWidth="1"/>
    <col min="14854" max="14854" width="15.5" style="97" customWidth="1"/>
    <col min="14855" max="14855" width="16.1640625" style="97" customWidth="1"/>
    <col min="14856" max="14856" width="15.83203125" style="97" customWidth="1"/>
    <col min="14857" max="14857" width="14.6640625" style="97" customWidth="1"/>
    <col min="14858" max="14858" width="16.1640625" style="97" customWidth="1"/>
    <col min="14859" max="14859" width="15" style="97" customWidth="1"/>
    <col min="14860" max="14860" width="14.83203125" style="97" customWidth="1"/>
    <col min="14861" max="14861" width="16.1640625" style="97" customWidth="1"/>
    <col min="14862" max="14862" width="16.6640625" style="97" customWidth="1"/>
    <col min="14863" max="14863" width="21.1640625" style="97" customWidth="1"/>
    <col min="14864" max="14864" width="10" style="97" customWidth="1"/>
    <col min="14865" max="14865" width="34" style="97" customWidth="1"/>
    <col min="14866" max="14867" width="0" style="97" hidden="1" customWidth="1"/>
    <col min="14868" max="15104" width="9.1640625" style="97"/>
    <col min="15105" max="15105" width="4.6640625" style="97" customWidth="1"/>
    <col min="15106" max="15106" width="36.5" style="97" customWidth="1"/>
    <col min="15107" max="15107" width="16.5" style="97" customWidth="1"/>
    <col min="15108" max="15108" width="10.83203125" style="97" customWidth="1"/>
    <col min="15109" max="15109" width="17.1640625" style="97" customWidth="1"/>
    <col min="15110" max="15110" width="15.5" style="97" customWidth="1"/>
    <col min="15111" max="15111" width="16.1640625" style="97" customWidth="1"/>
    <col min="15112" max="15112" width="15.83203125" style="97" customWidth="1"/>
    <col min="15113" max="15113" width="14.6640625" style="97" customWidth="1"/>
    <col min="15114" max="15114" width="16.1640625" style="97" customWidth="1"/>
    <col min="15115" max="15115" width="15" style="97" customWidth="1"/>
    <col min="15116" max="15116" width="14.83203125" style="97" customWidth="1"/>
    <col min="15117" max="15117" width="16.1640625" style="97" customWidth="1"/>
    <col min="15118" max="15118" width="16.6640625" style="97" customWidth="1"/>
    <col min="15119" max="15119" width="21.1640625" style="97" customWidth="1"/>
    <col min="15120" max="15120" width="10" style="97" customWidth="1"/>
    <col min="15121" max="15121" width="34" style="97" customWidth="1"/>
    <col min="15122" max="15123" width="0" style="97" hidden="1" customWidth="1"/>
    <col min="15124" max="15360" width="9.1640625" style="97"/>
    <col min="15361" max="15361" width="4.6640625" style="97" customWidth="1"/>
    <col min="15362" max="15362" width="36.5" style="97" customWidth="1"/>
    <col min="15363" max="15363" width="16.5" style="97" customWidth="1"/>
    <col min="15364" max="15364" width="10.83203125" style="97" customWidth="1"/>
    <col min="15365" max="15365" width="17.1640625" style="97" customWidth="1"/>
    <col min="15366" max="15366" width="15.5" style="97" customWidth="1"/>
    <col min="15367" max="15367" width="16.1640625" style="97" customWidth="1"/>
    <col min="15368" max="15368" width="15.83203125" style="97" customWidth="1"/>
    <col min="15369" max="15369" width="14.6640625" style="97" customWidth="1"/>
    <col min="15370" max="15370" width="16.1640625" style="97" customWidth="1"/>
    <col min="15371" max="15371" width="15" style="97" customWidth="1"/>
    <col min="15372" max="15372" width="14.83203125" style="97" customWidth="1"/>
    <col min="15373" max="15373" width="16.1640625" style="97" customWidth="1"/>
    <col min="15374" max="15374" width="16.6640625" style="97" customWidth="1"/>
    <col min="15375" max="15375" width="21.1640625" style="97" customWidth="1"/>
    <col min="15376" max="15376" width="10" style="97" customWidth="1"/>
    <col min="15377" max="15377" width="34" style="97" customWidth="1"/>
    <col min="15378" max="15379" width="0" style="97" hidden="1" customWidth="1"/>
    <col min="15380" max="15616" width="9.1640625" style="97"/>
    <col min="15617" max="15617" width="4.6640625" style="97" customWidth="1"/>
    <col min="15618" max="15618" width="36.5" style="97" customWidth="1"/>
    <col min="15619" max="15619" width="16.5" style="97" customWidth="1"/>
    <col min="15620" max="15620" width="10.83203125" style="97" customWidth="1"/>
    <col min="15621" max="15621" width="17.1640625" style="97" customWidth="1"/>
    <col min="15622" max="15622" width="15.5" style="97" customWidth="1"/>
    <col min="15623" max="15623" width="16.1640625" style="97" customWidth="1"/>
    <col min="15624" max="15624" width="15.83203125" style="97" customWidth="1"/>
    <col min="15625" max="15625" width="14.6640625" style="97" customWidth="1"/>
    <col min="15626" max="15626" width="16.1640625" style="97" customWidth="1"/>
    <col min="15627" max="15627" width="15" style="97" customWidth="1"/>
    <col min="15628" max="15628" width="14.83203125" style="97" customWidth="1"/>
    <col min="15629" max="15629" width="16.1640625" style="97" customWidth="1"/>
    <col min="15630" max="15630" width="16.6640625" style="97" customWidth="1"/>
    <col min="15631" max="15631" width="21.1640625" style="97" customWidth="1"/>
    <col min="15632" max="15632" width="10" style="97" customWidth="1"/>
    <col min="15633" max="15633" width="34" style="97" customWidth="1"/>
    <col min="15634" max="15635" width="0" style="97" hidden="1" customWidth="1"/>
    <col min="15636" max="15872" width="9.1640625" style="97"/>
    <col min="15873" max="15873" width="4.6640625" style="97" customWidth="1"/>
    <col min="15874" max="15874" width="36.5" style="97" customWidth="1"/>
    <col min="15875" max="15875" width="16.5" style="97" customWidth="1"/>
    <col min="15876" max="15876" width="10.83203125" style="97" customWidth="1"/>
    <col min="15877" max="15877" width="17.1640625" style="97" customWidth="1"/>
    <col min="15878" max="15878" width="15.5" style="97" customWidth="1"/>
    <col min="15879" max="15879" width="16.1640625" style="97" customWidth="1"/>
    <col min="15880" max="15880" width="15.83203125" style="97" customWidth="1"/>
    <col min="15881" max="15881" width="14.6640625" style="97" customWidth="1"/>
    <col min="15882" max="15882" width="16.1640625" style="97" customWidth="1"/>
    <col min="15883" max="15883" width="15" style="97" customWidth="1"/>
    <col min="15884" max="15884" width="14.83203125" style="97" customWidth="1"/>
    <col min="15885" max="15885" width="16.1640625" style="97" customWidth="1"/>
    <col min="15886" max="15886" width="16.6640625" style="97" customWidth="1"/>
    <col min="15887" max="15887" width="21.1640625" style="97" customWidth="1"/>
    <col min="15888" max="15888" width="10" style="97" customWidth="1"/>
    <col min="15889" max="15889" width="34" style="97" customWidth="1"/>
    <col min="15890" max="15891" width="0" style="97" hidden="1" customWidth="1"/>
    <col min="15892" max="16128" width="9.1640625" style="97"/>
    <col min="16129" max="16129" width="4.6640625" style="97" customWidth="1"/>
    <col min="16130" max="16130" width="36.5" style="97" customWidth="1"/>
    <col min="16131" max="16131" width="16.5" style="97" customWidth="1"/>
    <col min="16132" max="16132" width="10.83203125" style="97" customWidth="1"/>
    <col min="16133" max="16133" width="17.1640625" style="97" customWidth="1"/>
    <col min="16134" max="16134" width="15.5" style="97" customWidth="1"/>
    <col min="16135" max="16135" width="16.1640625" style="97" customWidth="1"/>
    <col min="16136" max="16136" width="15.83203125" style="97" customWidth="1"/>
    <col min="16137" max="16137" width="14.6640625" style="97" customWidth="1"/>
    <col min="16138" max="16138" width="16.1640625" style="97" customWidth="1"/>
    <col min="16139" max="16139" width="15" style="97" customWidth="1"/>
    <col min="16140" max="16140" width="14.83203125" style="97" customWidth="1"/>
    <col min="16141" max="16141" width="16.1640625" style="97" customWidth="1"/>
    <col min="16142" max="16142" width="16.6640625" style="97" customWidth="1"/>
    <col min="16143" max="16143" width="21.1640625" style="97" customWidth="1"/>
    <col min="16144" max="16144" width="10" style="97" customWidth="1"/>
    <col min="16145" max="16145" width="34" style="97" customWidth="1"/>
    <col min="16146" max="16147" width="0" style="97" hidden="1" customWidth="1"/>
    <col min="16148" max="16384" width="9.1640625" style="97"/>
  </cols>
  <sheetData>
    <row r="1" spans="1:20" ht="56.25" customHeight="1">
      <c r="L1" s="97"/>
      <c r="N1" s="97"/>
      <c r="O1" s="348" t="s">
        <v>249</v>
      </c>
      <c r="P1" s="348"/>
      <c r="Q1" s="348"/>
    </row>
    <row r="2" spans="1:20" ht="47.25" hidden="1" customHeight="1">
      <c r="L2" s="97"/>
      <c r="N2" s="97"/>
      <c r="O2" s="348"/>
      <c r="P2" s="348"/>
      <c r="Q2" s="348"/>
    </row>
    <row r="3" spans="1:20" ht="21" customHeight="1">
      <c r="L3" s="97"/>
      <c r="N3" s="97"/>
      <c r="O3" s="348"/>
      <c r="P3" s="348"/>
      <c r="Q3" s="348"/>
    </row>
    <row r="4" spans="1:20" s="99" customFormat="1" ht="29.25" customHeight="1">
      <c r="A4" s="349" t="s">
        <v>150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50"/>
      <c r="M4" s="350"/>
      <c r="N4" s="350"/>
      <c r="O4" s="351"/>
      <c r="P4" s="351"/>
      <c r="Q4" s="351"/>
      <c r="R4" s="351"/>
      <c r="S4" s="351"/>
    </row>
    <row r="5" spans="1:20" ht="33.75" customHeight="1">
      <c r="A5" s="352" t="s">
        <v>157</v>
      </c>
      <c r="B5" s="352" t="s">
        <v>158</v>
      </c>
      <c r="C5" s="352" t="s">
        <v>159</v>
      </c>
      <c r="D5" s="352" t="s">
        <v>160</v>
      </c>
      <c r="E5" s="352" t="s">
        <v>245</v>
      </c>
      <c r="F5" s="352" t="s">
        <v>162</v>
      </c>
      <c r="G5" s="352"/>
      <c r="H5" s="352"/>
      <c r="I5" s="352" t="s">
        <v>163</v>
      </c>
      <c r="J5" s="352"/>
      <c r="K5" s="352"/>
      <c r="L5" s="352" t="s">
        <v>164</v>
      </c>
      <c r="M5" s="352"/>
      <c r="N5" s="352"/>
      <c r="O5" s="352" t="s">
        <v>165</v>
      </c>
      <c r="P5" s="365" t="s">
        <v>166</v>
      </c>
      <c r="Q5" s="366"/>
      <c r="R5" s="353" t="s">
        <v>167</v>
      </c>
      <c r="S5" s="353" t="s">
        <v>168</v>
      </c>
      <c r="T5" s="355"/>
    </row>
    <row r="6" spans="1:20" ht="41.25" customHeight="1">
      <c r="A6" s="352"/>
      <c r="B6" s="352"/>
      <c r="C6" s="352"/>
      <c r="D6" s="352"/>
      <c r="E6" s="352"/>
      <c r="F6" s="384" t="s">
        <v>169</v>
      </c>
      <c r="G6" s="357" t="s">
        <v>170</v>
      </c>
      <c r="H6" s="352" t="s">
        <v>171</v>
      </c>
      <c r="I6" s="352" t="s">
        <v>169</v>
      </c>
      <c r="J6" s="357" t="s">
        <v>170</v>
      </c>
      <c r="K6" s="352" t="s">
        <v>171</v>
      </c>
      <c r="L6" s="352" t="s">
        <v>169</v>
      </c>
      <c r="M6" s="357" t="s">
        <v>170</v>
      </c>
      <c r="N6" s="352" t="s">
        <v>171</v>
      </c>
      <c r="O6" s="364"/>
      <c r="P6" s="367"/>
      <c r="Q6" s="368"/>
      <c r="R6" s="353"/>
      <c r="S6" s="353"/>
      <c r="T6" s="356"/>
    </row>
    <row r="7" spans="1:20" ht="102" customHeight="1">
      <c r="A7" s="352"/>
      <c r="B7" s="352"/>
      <c r="C7" s="352"/>
      <c r="D7" s="352"/>
      <c r="E7" s="352"/>
      <c r="F7" s="384"/>
      <c r="G7" s="354"/>
      <c r="H7" s="352"/>
      <c r="I7" s="352"/>
      <c r="J7" s="354"/>
      <c r="K7" s="352"/>
      <c r="L7" s="352"/>
      <c r="M7" s="354"/>
      <c r="N7" s="352"/>
      <c r="O7" s="364"/>
      <c r="P7" s="369"/>
      <c r="Q7" s="370"/>
      <c r="R7" s="354"/>
      <c r="S7" s="354"/>
      <c r="T7" s="356"/>
    </row>
    <row r="8" spans="1:20" ht="19.5" customHeight="1">
      <c r="A8" s="360" t="s">
        <v>172</v>
      </c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2"/>
      <c r="Q8" s="363"/>
      <c r="R8" s="314"/>
      <c r="S8" s="314"/>
      <c r="T8" s="101"/>
    </row>
    <row r="9" spans="1:20" ht="57.75" customHeight="1">
      <c r="A9" s="313">
        <v>1</v>
      </c>
      <c r="B9" s="316" t="s">
        <v>183</v>
      </c>
      <c r="C9" s="138" t="s">
        <v>175</v>
      </c>
      <c r="D9" s="313">
        <v>2022</v>
      </c>
      <c r="E9" s="138" t="s">
        <v>175</v>
      </c>
      <c r="F9" s="124">
        <v>3590</v>
      </c>
      <c r="G9" s="105">
        <v>0</v>
      </c>
      <c r="H9" s="105">
        <f>F9+G9</f>
        <v>3590</v>
      </c>
      <c r="I9" s="105">
        <v>1500</v>
      </c>
      <c r="J9" s="105">
        <v>0</v>
      </c>
      <c r="K9" s="105">
        <f t="shared" ref="K9:K28" si="0">I9+J9</f>
        <v>1500</v>
      </c>
      <c r="L9" s="105">
        <v>0</v>
      </c>
      <c r="M9" s="105">
        <v>0</v>
      </c>
      <c r="N9" s="105">
        <f>L9+M9</f>
        <v>0</v>
      </c>
      <c r="O9" s="105">
        <f>H9+K9+N9</f>
        <v>5090</v>
      </c>
      <c r="P9" s="358" t="s">
        <v>180</v>
      </c>
      <c r="Q9" s="359"/>
      <c r="R9" s="108"/>
      <c r="S9" s="314"/>
      <c r="T9" s="101"/>
    </row>
    <row r="10" spans="1:20" ht="49.5" customHeight="1">
      <c r="A10" s="319">
        <v>2</v>
      </c>
      <c r="B10" s="313" t="s">
        <v>184</v>
      </c>
      <c r="C10" s="325">
        <v>262955.37</v>
      </c>
      <c r="D10" s="323">
        <v>2021</v>
      </c>
      <c r="E10" s="325">
        <v>259282.14</v>
      </c>
      <c r="F10" s="219">
        <v>6560.36</v>
      </c>
      <c r="G10" s="105">
        <v>0</v>
      </c>
      <c r="H10" s="105">
        <f>F10+G10</f>
        <v>6560.36</v>
      </c>
      <c r="I10" s="105">
        <v>0</v>
      </c>
      <c r="J10" s="105">
        <v>0</v>
      </c>
      <c r="K10" s="105">
        <f t="shared" si="0"/>
        <v>0</v>
      </c>
      <c r="L10" s="105">
        <v>0</v>
      </c>
      <c r="M10" s="105">
        <v>0</v>
      </c>
      <c r="N10" s="105">
        <f>L10+M10</f>
        <v>0</v>
      </c>
      <c r="O10" s="105">
        <f>H10+K10+N10</f>
        <v>6560.36</v>
      </c>
      <c r="P10" s="358" t="s">
        <v>180</v>
      </c>
      <c r="Q10" s="359"/>
      <c r="R10" s="129"/>
      <c r="S10" s="129"/>
      <c r="T10" s="101"/>
    </row>
    <row r="11" spans="1:20" ht="77.25" customHeight="1">
      <c r="A11" s="319">
        <v>3</v>
      </c>
      <c r="B11" s="313" t="s">
        <v>182</v>
      </c>
      <c r="C11" s="138" t="s">
        <v>175</v>
      </c>
      <c r="D11" s="110">
        <v>2023</v>
      </c>
      <c r="E11" s="138" t="s">
        <v>175</v>
      </c>
      <c r="F11" s="124">
        <v>6335</v>
      </c>
      <c r="G11" s="105">
        <v>0</v>
      </c>
      <c r="H11" s="105">
        <f>F11+G11</f>
        <v>6335</v>
      </c>
      <c r="I11" s="105">
        <v>3500</v>
      </c>
      <c r="J11" s="105">
        <v>0</v>
      </c>
      <c r="K11" s="105">
        <f t="shared" si="0"/>
        <v>3500</v>
      </c>
      <c r="L11" s="124">
        <v>4500</v>
      </c>
      <c r="M11" s="105">
        <v>0</v>
      </c>
      <c r="N11" s="105">
        <f>L11+M11</f>
        <v>4500</v>
      </c>
      <c r="O11" s="105">
        <f>H11+K11+N11</f>
        <v>14335</v>
      </c>
      <c r="P11" s="358" t="s">
        <v>180</v>
      </c>
      <c r="Q11" s="359"/>
      <c r="R11" s="108"/>
      <c r="S11" s="314"/>
      <c r="T11" s="101"/>
    </row>
    <row r="12" spans="1:20" ht="56.25" customHeight="1">
      <c r="A12" s="319">
        <v>4</v>
      </c>
      <c r="B12" s="313" t="s">
        <v>246</v>
      </c>
      <c r="C12" s="138" t="s">
        <v>175</v>
      </c>
      <c r="D12" s="110">
        <v>2021</v>
      </c>
      <c r="E12" s="138" t="s">
        <v>175</v>
      </c>
      <c r="F12" s="217">
        <v>5000</v>
      </c>
      <c r="G12" s="105">
        <v>0</v>
      </c>
      <c r="H12" s="105">
        <f>G12+F12</f>
        <v>5000</v>
      </c>
      <c r="I12" s="212">
        <v>0</v>
      </c>
      <c r="J12" s="105">
        <v>0</v>
      </c>
      <c r="K12" s="105">
        <f t="shared" si="0"/>
        <v>0</v>
      </c>
      <c r="L12" s="263">
        <v>0</v>
      </c>
      <c r="M12" s="105">
        <v>0</v>
      </c>
      <c r="N12" s="105">
        <v>0</v>
      </c>
      <c r="O12" s="105">
        <f t="shared" ref="O12" si="1">N12+K12+H12</f>
        <v>5000</v>
      </c>
      <c r="P12" s="358" t="s">
        <v>180</v>
      </c>
      <c r="Q12" s="359"/>
      <c r="R12" s="313"/>
      <c r="S12" s="313"/>
      <c r="T12" s="101"/>
    </row>
    <row r="13" spans="1:20" ht="70.5" customHeight="1">
      <c r="A13" s="319">
        <v>5</v>
      </c>
      <c r="B13" s="313" t="s">
        <v>247</v>
      </c>
      <c r="C13" s="138" t="s">
        <v>175</v>
      </c>
      <c r="D13" s="110">
        <v>2021</v>
      </c>
      <c r="E13" s="138" t="s">
        <v>175</v>
      </c>
      <c r="F13" s="217">
        <v>5000</v>
      </c>
      <c r="G13" s="105">
        <v>0</v>
      </c>
      <c r="H13" s="105">
        <f>G13+F13</f>
        <v>5000</v>
      </c>
      <c r="I13" s="212">
        <v>0</v>
      </c>
      <c r="J13" s="105">
        <v>0</v>
      </c>
      <c r="K13" s="105">
        <f t="shared" si="0"/>
        <v>0</v>
      </c>
      <c r="L13" s="263">
        <v>0</v>
      </c>
      <c r="M13" s="105">
        <v>0</v>
      </c>
      <c r="N13" s="105">
        <v>0</v>
      </c>
      <c r="O13" s="105">
        <f t="shared" ref="O13" si="2">N13+K13+H13</f>
        <v>5000</v>
      </c>
      <c r="P13" s="358" t="s">
        <v>180</v>
      </c>
      <c r="Q13" s="359"/>
      <c r="R13" s="313"/>
      <c r="S13" s="313"/>
      <c r="T13" s="101"/>
    </row>
    <row r="14" spans="1:20" ht="45">
      <c r="A14" s="319">
        <v>6</v>
      </c>
      <c r="B14" s="317" t="s">
        <v>185</v>
      </c>
      <c r="C14" s="325" t="s">
        <v>175</v>
      </c>
      <c r="D14" s="322">
        <v>2022</v>
      </c>
      <c r="E14" s="325" t="s">
        <v>175</v>
      </c>
      <c r="F14" s="212">
        <v>0</v>
      </c>
      <c r="G14" s="124">
        <v>0</v>
      </c>
      <c r="H14" s="105">
        <f t="shared" ref="H14:H55" si="3">F14+G14</f>
        <v>0</v>
      </c>
      <c r="I14" s="212">
        <v>3250</v>
      </c>
      <c r="J14" s="105">
        <v>0</v>
      </c>
      <c r="K14" s="105">
        <f t="shared" si="0"/>
        <v>3250</v>
      </c>
      <c r="L14" s="105">
        <v>0</v>
      </c>
      <c r="M14" s="105">
        <v>0</v>
      </c>
      <c r="N14" s="105">
        <f t="shared" ref="N14:N28" si="4">L14+M14</f>
        <v>0</v>
      </c>
      <c r="O14" s="105">
        <f t="shared" ref="O14:O28" si="5">H14+K14+N14</f>
        <v>3250</v>
      </c>
      <c r="P14" s="358" t="s">
        <v>180</v>
      </c>
      <c r="Q14" s="359"/>
      <c r="R14" s="129"/>
      <c r="S14" s="129"/>
      <c r="T14" s="101"/>
    </row>
    <row r="15" spans="1:20" ht="35.25" customHeight="1">
      <c r="A15" s="319">
        <v>7</v>
      </c>
      <c r="B15" s="313" t="s">
        <v>31</v>
      </c>
      <c r="C15" s="321">
        <v>272758.17</v>
      </c>
      <c r="D15" s="322">
        <v>2023</v>
      </c>
      <c r="E15" s="321">
        <v>268740.45</v>
      </c>
      <c r="F15" s="217">
        <v>0</v>
      </c>
      <c r="G15" s="124">
        <v>0</v>
      </c>
      <c r="H15" s="105">
        <f t="shared" si="3"/>
        <v>0</v>
      </c>
      <c r="I15" s="212">
        <v>6930</v>
      </c>
      <c r="J15" s="105">
        <v>0</v>
      </c>
      <c r="K15" s="105">
        <f t="shared" si="0"/>
        <v>6930</v>
      </c>
      <c r="L15" s="105">
        <v>5930</v>
      </c>
      <c r="M15" s="105">
        <v>0</v>
      </c>
      <c r="N15" s="105">
        <f t="shared" si="4"/>
        <v>5930</v>
      </c>
      <c r="O15" s="105">
        <f t="shared" si="5"/>
        <v>12860</v>
      </c>
      <c r="P15" s="358" t="s">
        <v>180</v>
      </c>
      <c r="Q15" s="359"/>
      <c r="R15" s="129"/>
      <c r="S15" s="129"/>
      <c r="T15" s="101"/>
    </row>
    <row r="16" spans="1:20" ht="30">
      <c r="A16" s="319">
        <v>8</v>
      </c>
      <c r="B16" s="313" t="s">
        <v>133</v>
      </c>
      <c r="C16" s="138" t="s">
        <v>175</v>
      </c>
      <c r="D16" s="115">
        <v>2025</v>
      </c>
      <c r="E16" s="138" t="s">
        <v>175</v>
      </c>
      <c r="F16" s="105">
        <v>0</v>
      </c>
      <c r="G16" s="105">
        <v>0</v>
      </c>
      <c r="H16" s="105">
        <f t="shared" si="3"/>
        <v>0</v>
      </c>
      <c r="I16" s="212">
        <v>0</v>
      </c>
      <c r="J16" s="105">
        <v>0</v>
      </c>
      <c r="K16" s="105">
        <f t="shared" si="0"/>
        <v>0</v>
      </c>
      <c r="L16" s="105">
        <v>2000</v>
      </c>
      <c r="M16" s="105">
        <v>0</v>
      </c>
      <c r="N16" s="105">
        <f t="shared" si="4"/>
        <v>2000</v>
      </c>
      <c r="O16" s="105">
        <f t="shared" si="5"/>
        <v>2000</v>
      </c>
      <c r="P16" s="358" t="s">
        <v>180</v>
      </c>
      <c r="Q16" s="359"/>
      <c r="R16" s="108"/>
      <c r="S16" s="314"/>
      <c r="T16" s="101"/>
    </row>
    <row r="17" spans="1:20" s="311" customFormat="1" ht="60.75" customHeight="1">
      <c r="A17" s="319">
        <v>9</v>
      </c>
      <c r="B17" s="313" t="s">
        <v>135</v>
      </c>
      <c r="C17" s="138" t="s">
        <v>175</v>
      </c>
      <c r="D17" s="110">
        <v>2023</v>
      </c>
      <c r="E17" s="138" t="s">
        <v>175</v>
      </c>
      <c r="F17" s="105">
        <v>0</v>
      </c>
      <c r="G17" s="105">
        <v>0</v>
      </c>
      <c r="H17" s="105">
        <f t="shared" si="3"/>
        <v>0</v>
      </c>
      <c r="I17" s="105">
        <v>0</v>
      </c>
      <c r="J17" s="105">
        <v>0</v>
      </c>
      <c r="K17" s="105">
        <f t="shared" si="0"/>
        <v>0</v>
      </c>
      <c r="L17" s="105">
        <v>2000</v>
      </c>
      <c r="M17" s="105">
        <v>0</v>
      </c>
      <c r="N17" s="105">
        <f t="shared" si="4"/>
        <v>2000</v>
      </c>
      <c r="O17" s="105">
        <f t="shared" si="5"/>
        <v>2000</v>
      </c>
      <c r="P17" s="358" t="s">
        <v>180</v>
      </c>
      <c r="Q17" s="359"/>
      <c r="R17" s="108"/>
      <c r="S17" s="309"/>
      <c r="T17" s="310"/>
    </row>
    <row r="18" spans="1:20" ht="63.75" customHeight="1">
      <c r="A18" s="319">
        <v>10</v>
      </c>
      <c r="B18" s="114" t="s">
        <v>119</v>
      </c>
      <c r="C18" s="138" t="s">
        <v>175</v>
      </c>
      <c r="D18" s="313">
        <v>2021</v>
      </c>
      <c r="E18" s="138" t="s">
        <v>175</v>
      </c>
      <c r="F18" s="105">
        <v>2113</v>
      </c>
      <c r="G18" s="105">
        <v>0</v>
      </c>
      <c r="H18" s="105">
        <f t="shared" si="3"/>
        <v>2113</v>
      </c>
      <c r="I18" s="105">
        <v>0</v>
      </c>
      <c r="J18" s="105">
        <v>0</v>
      </c>
      <c r="K18" s="105">
        <f t="shared" si="0"/>
        <v>0</v>
      </c>
      <c r="L18" s="105">
        <v>0</v>
      </c>
      <c r="M18" s="105">
        <v>0</v>
      </c>
      <c r="N18" s="105">
        <f t="shared" si="4"/>
        <v>0</v>
      </c>
      <c r="O18" s="105">
        <f t="shared" si="5"/>
        <v>2113</v>
      </c>
      <c r="P18" s="358" t="s">
        <v>176</v>
      </c>
      <c r="Q18" s="359"/>
      <c r="R18" s="108"/>
      <c r="S18" s="314"/>
      <c r="T18" s="101"/>
    </row>
    <row r="19" spans="1:20" ht="81" customHeight="1">
      <c r="A19" s="319">
        <v>11</v>
      </c>
      <c r="B19" s="114" t="s">
        <v>236</v>
      </c>
      <c r="C19" s="138" t="s">
        <v>175</v>
      </c>
      <c r="D19" s="115">
        <v>2021</v>
      </c>
      <c r="E19" s="138" t="s">
        <v>175</v>
      </c>
      <c r="F19" s="105">
        <v>1863.3</v>
      </c>
      <c r="G19" s="105">
        <v>0</v>
      </c>
      <c r="H19" s="105">
        <f t="shared" si="3"/>
        <v>1863.3</v>
      </c>
      <c r="I19" s="105">
        <v>0</v>
      </c>
      <c r="J19" s="105">
        <v>0</v>
      </c>
      <c r="K19" s="105">
        <f t="shared" si="0"/>
        <v>0</v>
      </c>
      <c r="L19" s="105">
        <v>0</v>
      </c>
      <c r="M19" s="105">
        <v>0</v>
      </c>
      <c r="N19" s="105">
        <f t="shared" si="4"/>
        <v>0</v>
      </c>
      <c r="O19" s="105">
        <f t="shared" si="5"/>
        <v>1863.3</v>
      </c>
      <c r="P19" s="358" t="s">
        <v>176</v>
      </c>
      <c r="Q19" s="359"/>
      <c r="R19" s="108"/>
      <c r="S19" s="314"/>
      <c r="T19" s="101"/>
    </row>
    <row r="20" spans="1:20" ht="90">
      <c r="A20" s="319">
        <v>12</v>
      </c>
      <c r="B20" s="313" t="s">
        <v>124</v>
      </c>
      <c r="C20" s="138" t="s">
        <v>175</v>
      </c>
      <c r="D20" s="110">
        <v>2021</v>
      </c>
      <c r="E20" s="138" t="s">
        <v>175</v>
      </c>
      <c r="F20" s="124">
        <v>1000</v>
      </c>
      <c r="G20" s="105">
        <v>0</v>
      </c>
      <c r="H20" s="105">
        <f t="shared" si="3"/>
        <v>1000</v>
      </c>
      <c r="I20" s="217">
        <v>0</v>
      </c>
      <c r="J20" s="105">
        <v>0</v>
      </c>
      <c r="K20" s="105">
        <f t="shared" si="0"/>
        <v>0</v>
      </c>
      <c r="L20" s="105">
        <v>0</v>
      </c>
      <c r="M20" s="105">
        <v>0</v>
      </c>
      <c r="N20" s="105">
        <f t="shared" si="4"/>
        <v>0</v>
      </c>
      <c r="O20" s="105">
        <f t="shared" si="5"/>
        <v>1000</v>
      </c>
      <c r="P20" s="358" t="s">
        <v>179</v>
      </c>
      <c r="Q20" s="359"/>
      <c r="R20" s="108"/>
      <c r="S20" s="314"/>
      <c r="T20" s="101"/>
    </row>
    <row r="21" spans="1:20" ht="60">
      <c r="A21" s="319">
        <v>13</v>
      </c>
      <c r="B21" s="314" t="s">
        <v>126</v>
      </c>
      <c r="C21" s="138" t="s">
        <v>175</v>
      </c>
      <c r="D21" s="304">
        <v>2021</v>
      </c>
      <c r="E21" s="138" t="s">
        <v>175</v>
      </c>
      <c r="F21" s="305">
        <v>3000</v>
      </c>
      <c r="G21" s="121">
        <v>0</v>
      </c>
      <c r="H21" s="105">
        <f t="shared" si="3"/>
        <v>3000</v>
      </c>
      <c r="I21" s="305">
        <v>0</v>
      </c>
      <c r="J21" s="121">
        <v>0</v>
      </c>
      <c r="K21" s="105">
        <f t="shared" si="0"/>
        <v>0</v>
      </c>
      <c r="L21" s="121">
        <v>0</v>
      </c>
      <c r="M21" s="121">
        <v>0</v>
      </c>
      <c r="N21" s="105">
        <f t="shared" si="4"/>
        <v>0</v>
      </c>
      <c r="O21" s="105">
        <f t="shared" si="5"/>
        <v>3000</v>
      </c>
      <c r="P21" s="371" t="s">
        <v>179</v>
      </c>
      <c r="Q21" s="372"/>
      <c r="R21" s="108"/>
      <c r="S21" s="314"/>
      <c r="T21" s="101"/>
    </row>
    <row r="22" spans="1:20" ht="90">
      <c r="A22" s="319">
        <v>14</v>
      </c>
      <c r="B22" s="313" t="s">
        <v>192</v>
      </c>
      <c r="C22" s="321">
        <v>97406.41</v>
      </c>
      <c r="D22" s="322">
        <v>2021</v>
      </c>
      <c r="E22" s="321">
        <v>47828.57</v>
      </c>
      <c r="F22" s="217">
        <v>27000</v>
      </c>
      <c r="G22" s="105">
        <v>0</v>
      </c>
      <c r="H22" s="105">
        <f t="shared" si="3"/>
        <v>27000</v>
      </c>
      <c r="I22" s="105">
        <v>0</v>
      </c>
      <c r="J22" s="105">
        <v>0</v>
      </c>
      <c r="K22" s="105">
        <f t="shared" si="0"/>
        <v>0</v>
      </c>
      <c r="L22" s="105">
        <v>0</v>
      </c>
      <c r="M22" s="105">
        <v>0</v>
      </c>
      <c r="N22" s="105">
        <f t="shared" si="4"/>
        <v>0</v>
      </c>
      <c r="O22" s="105">
        <f t="shared" si="5"/>
        <v>27000</v>
      </c>
      <c r="P22" s="358" t="s">
        <v>180</v>
      </c>
      <c r="Q22" s="359"/>
      <c r="R22" s="312"/>
      <c r="S22" s="129"/>
      <c r="T22" s="101"/>
    </row>
    <row r="23" spans="1:20" ht="45">
      <c r="A23" s="319">
        <v>15</v>
      </c>
      <c r="B23" s="313" t="s">
        <v>193</v>
      </c>
      <c r="C23" s="321">
        <v>35426.04</v>
      </c>
      <c r="D23" s="324">
        <v>2022</v>
      </c>
      <c r="E23" s="321">
        <v>32897.910000000003</v>
      </c>
      <c r="F23" s="217">
        <v>2000</v>
      </c>
      <c r="G23" s="105">
        <v>0</v>
      </c>
      <c r="H23" s="105">
        <f t="shared" si="3"/>
        <v>2000</v>
      </c>
      <c r="I23" s="105">
        <v>0</v>
      </c>
      <c r="J23" s="105">
        <v>0</v>
      </c>
      <c r="K23" s="105">
        <f t="shared" si="0"/>
        <v>0</v>
      </c>
      <c r="L23" s="105">
        <v>0</v>
      </c>
      <c r="M23" s="105">
        <v>0</v>
      </c>
      <c r="N23" s="105">
        <f t="shared" si="4"/>
        <v>0</v>
      </c>
      <c r="O23" s="105">
        <f t="shared" si="5"/>
        <v>2000</v>
      </c>
      <c r="P23" s="358" t="s">
        <v>180</v>
      </c>
      <c r="Q23" s="359"/>
      <c r="R23" s="312"/>
      <c r="S23" s="129"/>
      <c r="T23" s="101"/>
    </row>
    <row r="24" spans="1:20" ht="45">
      <c r="A24" s="319">
        <v>16</v>
      </c>
      <c r="B24" s="313" t="s">
        <v>41</v>
      </c>
      <c r="C24" s="318">
        <v>31307.5</v>
      </c>
      <c r="D24" s="134">
        <v>2021</v>
      </c>
      <c r="E24" s="307">
        <v>30150</v>
      </c>
      <c r="F24" s="124">
        <v>30150</v>
      </c>
      <c r="G24" s="105">
        <v>0</v>
      </c>
      <c r="H24" s="105">
        <f t="shared" si="3"/>
        <v>30150</v>
      </c>
      <c r="I24" s="105">
        <v>0</v>
      </c>
      <c r="J24" s="105">
        <v>0</v>
      </c>
      <c r="K24" s="105">
        <f t="shared" si="0"/>
        <v>0</v>
      </c>
      <c r="L24" s="105">
        <v>0</v>
      </c>
      <c r="M24" s="105">
        <v>0</v>
      </c>
      <c r="N24" s="105">
        <f t="shared" si="4"/>
        <v>0</v>
      </c>
      <c r="O24" s="105">
        <f t="shared" si="5"/>
        <v>30150</v>
      </c>
      <c r="P24" s="358" t="s">
        <v>180</v>
      </c>
      <c r="Q24" s="359"/>
      <c r="R24" s="312"/>
      <c r="S24" s="129"/>
      <c r="T24" s="101"/>
    </row>
    <row r="25" spans="1:20" ht="45">
      <c r="A25" s="319">
        <v>17</v>
      </c>
      <c r="B25" s="313" t="s">
        <v>36</v>
      </c>
      <c r="C25" s="138" t="s">
        <v>175</v>
      </c>
      <c r="D25" s="110">
        <v>2025</v>
      </c>
      <c r="E25" s="138" t="s">
        <v>175</v>
      </c>
      <c r="F25" s="105">
        <v>0</v>
      </c>
      <c r="G25" s="105">
        <v>0</v>
      </c>
      <c r="H25" s="105">
        <f t="shared" si="3"/>
        <v>0</v>
      </c>
      <c r="I25" s="105">
        <v>0</v>
      </c>
      <c r="J25" s="105">
        <v>0</v>
      </c>
      <c r="K25" s="105">
        <f t="shared" si="0"/>
        <v>0</v>
      </c>
      <c r="L25" s="263">
        <v>1500</v>
      </c>
      <c r="M25" s="105">
        <v>0</v>
      </c>
      <c r="N25" s="105">
        <f t="shared" si="4"/>
        <v>1500</v>
      </c>
      <c r="O25" s="105">
        <f t="shared" si="5"/>
        <v>1500</v>
      </c>
      <c r="P25" s="358" t="s">
        <v>180</v>
      </c>
      <c r="Q25" s="359"/>
      <c r="R25" s="312"/>
      <c r="S25" s="129"/>
      <c r="T25" s="101"/>
    </row>
    <row r="26" spans="1:20" ht="114" customHeight="1">
      <c r="A26" s="319">
        <v>18</v>
      </c>
      <c r="B26" s="313" t="s">
        <v>194</v>
      </c>
      <c r="C26" s="138" t="s">
        <v>175</v>
      </c>
      <c r="D26" s="110">
        <v>2023</v>
      </c>
      <c r="E26" s="138" t="s">
        <v>175</v>
      </c>
      <c r="F26" s="217">
        <v>0</v>
      </c>
      <c r="G26" s="105">
        <v>0</v>
      </c>
      <c r="H26" s="105">
        <f t="shared" si="3"/>
        <v>0</v>
      </c>
      <c r="I26" s="212">
        <f>25000-25000</f>
        <v>0</v>
      </c>
      <c r="J26" s="105">
        <v>0</v>
      </c>
      <c r="K26" s="105">
        <f t="shared" si="0"/>
        <v>0</v>
      </c>
      <c r="L26" s="212">
        <v>25000</v>
      </c>
      <c r="M26" s="105">
        <v>0</v>
      </c>
      <c r="N26" s="105">
        <f t="shared" si="4"/>
        <v>25000</v>
      </c>
      <c r="O26" s="105">
        <f t="shared" si="5"/>
        <v>25000</v>
      </c>
      <c r="P26" s="358" t="s">
        <v>180</v>
      </c>
      <c r="Q26" s="359"/>
      <c r="R26" s="312"/>
      <c r="S26" s="313"/>
      <c r="T26" s="101"/>
    </row>
    <row r="27" spans="1:20" s="311" customFormat="1" ht="64.5" customHeight="1">
      <c r="A27" s="319">
        <v>19</v>
      </c>
      <c r="B27" s="146" t="s">
        <v>196</v>
      </c>
      <c r="C27" s="138" t="s">
        <v>175</v>
      </c>
      <c r="D27" s="110">
        <v>2023</v>
      </c>
      <c r="E27" s="138" t="s">
        <v>175</v>
      </c>
      <c r="F27" s="217">
        <f>3000-3000</f>
        <v>0</v>
      </c>
      <c r="G27" s="105">
        <v>0</v>
      </c>
      <c r="H27" s="105">
        <f t="shared" si="3"/>
        <v>0</v>
      </c>
      <c r="I27" s="212">
        <v>0</v>
      </c>
      <c r="J27" s="105">
        <v>0</v>
      </c>
      <c r="K27" s="105">
        <f t="shared" si="0"/>
        <v>0</v>
      </c>
      <c r="L27" s="263">
        <v>3000</v>
      </c>
      <c r="M27" s="105">
        <v>0</v>
      </c>
      <c r="N27" s="105">
        <f t="shared" si="4"/>
        <v>3000</v>
      </c>
      <c r="O27" s="105">
        <f t="shared" si="5"/>
        <v>3000</v>
      </c>
      <c r="P27" s="358" t="s">
        <v>180</v>
      </c>
      <c r="Q27" s="359"/>
      <c r="R27" s="313"/>
      <c r="S27" s="308"/>
      <c r="T27" s="310"/>
    </row>
    <row r="28" spans="1:20" s="311" customFormat="1" ht="30">
      <c r="A28" s="319">
        <v>20</v>
      </c>
      <c r="B28" s="146" t="s">
        <v>199</v>
      </c>
      <c r="C28" s="138" t="s">
        <v>175</v>
      </c>
      <c r="D28" s="110">
        <v>2023</v>
      </c>
      <c r="E28" s="138" t="s">
        <v>175</v>
      </c>
      <c r="F28" s="217">
        <f>3000-3000</f>
        <v>0</v>
      </c>
      <c r="G28" s="105">
        <v>0</v>
      </c>
      <c r="H28" s="105">
        <f t="shared" si="3"/>
        <v>0</v>
      </c>
      <c r="I28" s="212">
        <v>0</v>
      </c>
      <c r="J28" s="105">
        <v>0</v>
      </c>
      <c r="K28" s="105">
        <f t="shared" si="0"/>
        <v>0</v>
      </c>
      <c r="L28" s="263">
        <v>3000</v>
      </c>
      <c r="M28" s="105">
        <v>0</v>
      </c>
      <c r="N28" s="105">
        <f t="shared" si="4"/>
        <v>3000</v>
      </c>
      <c r="O28" s="105">
        <f t="shared" si="5"/>
        <v>3000</v>
      </c>
      <c r="P28" s="358" t="s">
        <v>180</v>
      </c>
      <c r="Q28" s="359"/>
      <c r="R28" s="313"/>
      <c r="S28" s="308"/>
      <c r="T28" s="310"/>
    </row>
    <row r="29" spans="1:20" ht="45">
      <c r="A29" s="319">
        <v>21</v>
      </c>
      <c r="B29" s="146" t="s">
        <v>201</v>
      </c>
      <c r="C29" s="138" t="s">
        <v>175</v>
      </c>
      <c r="D29" s="110">
        <v>2023</v>
      </c>
      <c r="E29" s="138" t="s">
        <v>175</v>
      </c>
      <c r="F29" s="217">
        <f>5500-5500</f>
        <v>0</v>
      </c>
      <c r="G29" s="105">
        <v>0</v>
      </c>
      <c r="H29" s="105">
        <f t="shared" si="3"/>
        <v>0</v>
      </c>
      <c r="I29" s="212">
        <v>5500</v>
      </c>
      <c r="J29" s="105">
        <v>0</v>
      </c>
      <c r="K29" s="105">
        <f>J29+I29</f>
        <v>5500</v>
      </c>
      <c r="L29" s="263">
        <v>0</v>
      </c>
      <c r="M29" s="105">
        <v>0</v>
      </c>
      <c r="N29" s="105">
        <f>M29+L29</f>
        <v>0</v>
      </c>
      <c r="O29" s="105">
        <f>N29+K29+H29</f>
        <v>5500</v>
      </c>
      <c r="P29" s="358" t="s">
        <v>180</v>
      </c>
      <c r="Q29" s="359"/>
      <c r="R29" s="313"/>
      <c r="S29" s="313"/>
      <c r="T29" s="101"/>
    </row>
    <row r="30" spans="1:20" ht="30">
      <c r="A30" s="319">
        <v>22</v>
      </c>
      <c r="B30" s="146" t="s">
        <v>202</v>
      </c>
      <c r="C30" s="138" t="s">
        <v>175</v>
      </c>
      <c r="D30" s="110">
        <v>2023</v>
      </c>
      <c r="E30" s="138" t="s">
        <v>175</v>
      </c>
      <c r="F30" s="217">
        <f>4000-4000</f>
        <v>0</v>
      </c>
      <c r="G30" s="105">
        <v>0</v>
      </c>
      <c r="H30" s="105">
        <f t="shared" si="3"/>
        <v>0</v>
      </c>
      <c r="I30" s="212">
        <v>4000</v>
      </c>
      <c r="J30" s="105">
        <v>0</v>
      </c>
      <c r="K30" s="105">
        <f>J30+I30</f>
        <v>4000</v>
      </c>
      <c r="L30" s="263">
        <v>0</v>
      </c>
      <c r="M30" s="105">
        <v>0</v>
      </c>
      <c r="N30" s="105">
        <f>M30+L30</f>
        <v>0</v>
      </c>
      <c r="O30" s="105">
        <f>N30+K30+H30</f>
        <v>4000</v>
      </c>
      <c r="P30" s="358" t="s">
        <v>180</v>
      </c>
      <c r="Q30" s="359"/>
      <c r="R30" s="313"/>
      <c r="S30" s="313"/>
      <c r="T30" s="101"/>
    </row>
    <row r="31" spans="1:20" ht="30">
      <c r="A31" s="319">
        <v>23</v>
      </c>
      <c r="B31" s="146" t="s">
        <v>206</v>
      </c>
      <c r="C31" s="138" t="s">
        <v>175</v>
      </c>
      <c r="D31" s="110">
        <v>2025</v>
      </c>
      <c r="E31" s="138" t="s">
        <v>175</v>
      </c>
      <c r="F31" s="217">
        <v>0</v>
      </c>
      <c r="G31" s="105">
        <v>0</v>
      </c>
      <c r="H31" s="105">
        <f t="shared" si="3"/>
        <v>0</v>
      </c>
      <c r="I31" s="212">
        <v>0</v>
      </c>
      <c r="J31" s="105">
        <v>0</v>
      </c>
      <c r="K31" s="105">
        <f>J31+I31</f>
        <v>0</v>
      </c>
      <c r="L31" s="263">
        <v>4000</v>
      </c>
      <c r="M31" s="105">
        <v>0</v>
      </c>
      <c r="N31" s="105">
        <f>M31+L31</f>
        <v>4000</v>
      </c>
      <c r="O31" s="105">
        <f>N31+K31+H31</f>
        <v>4000</v>
      </c>
      <c r="P31" s="358" t="s">
        <v>180</v>
      </c>
      <c r="Q31" s="359"/>
      <c r="R31" s="129"/>
      <c r="S31" s="129"/>
      <c r="T31" s="101"/>
    </row>
    <row r="32" spans="1:20" ht="30">
      <c r="A32" s="319">
        <v>24</v>
      </c>
      <c r="B32" s="146" t="s">
        <v>207</v>
      </c>
      <c r="C32" s="138" t="s">
        <v>175</v>
      </c>
      <c r="D32" s="110">
        <v>2025</v>
      </c>
      <c r="E32" s="138" t="s">
        <v>175</v>
      </c>
      <c r="F32" s="217">
        <f>1000-1000</f>
        <v>0</v>
      </c>
      <c r="G32" s="105">
        <v>0</v>
      </c>
      <c r="H32" s="105">
        <f t="shared" si="3"/>
        <v>0</v>
      </c>
      <c r="I32" s="212">
        <v>1000</v>
      </c>
      <c r="J32" s="105">
        <v>0</v>
      </c>
      <c r="K32" s="105">
        <f>J32+I32</f>
        <v>1000</v>
      </c>
      <c r="L32" s="263">
        <v>0</v>
      </c>
      <c r="M32" s="105">
        <v>0</v>
      </c>
      <c r="N32" s="105">
        <f>M32+L32</f>
        <v>0</v>
      </c>
      <c r="O32" s="105">
        <f>N32+K32+H32</f>
        <v>1000</v>
      </c>
      <c r="P32" s="358" t="s">
        <v>180</v>
      </c>
      <c r="Q32" s="359"/>
      <c r="R32" s="313"/>
      <c r="S32" s="313"/>
      <c r="T32" s="101"/>
    </row>
    <row r="33" spans="1:20" ht="30">
      <c r="A33" s="319">
        <v>25</v>
      </c>
      <c r="B33" s="313" t="s">
        <v>61</v>
      </c>
      <c r="C33" s="138" t="s">
        <v>175</v>
      </c>
      <c r="D33" s="313">
        <v>2023</v>
      </c>
      <c r="E33" s="138" t="s">
        <v>175</v>
      </c>
      <c r="F33" s="124">
        <f>2000-2000</f>
        <v>0</v>
      </c>
      <c r="G33" s="124">
        <v>0</v>
      </c>
      <c r="H33" s="105">
        <f t="shared" si="3"/>
        <v>0</v>
      </c>
      <c r="I33" s="124">
        <v>2000</v>
      </c>
      <c r="J33" s="124">
        <v>0</v>
      </c>
      <c r="K33" s="105">
        <f>I33+J33</f>
        <v>2000</v>
      </c>
      <c r="L33" s="124">
        <v>0</v>
      </c>
      <c r="M33" s="124">
        <v>0</v>
      </c>
      <c r="N33" s="105">
        <f>L33+M33</f>
        <v>0</v>
      </c>
      <c r="O33" s="105">
        <f>H33+K33+N33</f>
        <v>2000</v>
      </c>
      <c r="P33" s="358" t="s">
        <v>180</v>
      </c>
      <c r="Q33" s="359"/>
      <c r="R33" s="306"/>
      <c r="S33" s="313"/>
      <c r="T33" s="101"/>
    </row>
    <row r="34" spans="1:20" ht="45">
      <c r="A34" s="319">
        <v>26</v>
      </c>
      <c r="B34" s="146" t="s">
        <v>197</v>
      </c>
      <c r="C34" s="138" t="s">
        <v>175</v>
      </c>
      <c r="D34" s="110">
        <v>2023</v>
      </c>
      <c r="E34" s="138" t="s">
        <v>175</v>
      </c>
      <c r="F34" s="217">
        <v>2000</v>
      </c>
      <c r="G34" s="105">
        <v>0</v>
      </c>
      <c r="H34" s="105">
        <f t="shared" si="3"/>
        <v>2000</v>
      </c>
      <c r="I34" s="212">
        <v>0</v>
      </c>
      <c r="J34" s="105">
        <v>0</v>
      </c>
      <c r="K34" s="105">
        <f>I34+J34</f>
        <v>0</v>
      </c>
      <c r="L34" s="263">
        <v>0</v>
      </c>
      <c r="M34" s="105">
        <v>0</v>
      </c>
      <c r="N34" s="105">
        <f>L34+M34</f>
        <v>0</v>
      </c>
      <c r="O34" s="105">
        <f>H34+K34+N34</f>
        <v>2000</v>
      </c>
      <c r="P34" s="358" t="s">
        <v>180</v>
      </c>
      <c r="Q34" s="359"/>
      <c r="R34" s="129"/>
      <c r="S34" s="129"/>
      <c r="T34" s="101"/>
    </row>
    <row r="35" spans="1:20" s="311" customFormat="1" ht="30">
      <c r="A35" s="319">
        <v>27</v>
      </c>
      <c r="B35" s="146" t="s">
        <v>204</v>
      </c>
      <c r="C35" s="138" t="s">
        <v>175</v>
      </c>
      <c r="D35" s="110">
        <v>2023</v>
      </c>
      <c r="E35" s="138" t="s">
        <v>175</v>
      </c>
      <c r="F35" s="217">
        <f>2000-2000</f>
        <v>0</v>
      </c>
      <c r="G35" s="105">
        <v>0</v>
      </c>
      <c r="H35" s="105">
        <f t="shared" si="3"/>
        <v>0</v>
      </c>
      <c r="I35" s="212">
        <v>0</v>
      </c>
      <c r="J35" s="105">
        <v>0</v>
      </c>
      <c r="K35" s="105">
        <f>J35+I35</f>
        <v>0</v>
      </c>
      <c r="L35" s="263">
        <v>2000</v>
      </c>
      <c r="M35" s="105">
        <v>0</v>
      </c>
      <c r="N35" s="105">
        <f>M35+L35</f>
        <v>2000</v>
      </c>
      <c r="O35" s="105">
        <f>N35+K35+H35</f>
        <v>2000</v>
      </c>
      <c r="P35" s="358" t="s">
        <v>180</v>
      </c>
      <c r="Q35" s="359"/>
      <c r="R35" s="313"/>
      <c r="S35" s="308"/>
      <c r="T35" s="310"/>
    </row>
    <row r="36" spans="1:20" ht="30">
      <c r="A36" s="319">
        <v>28</v>
      </c>
      <c r="B36" s="146" t="s">
        <v>198</v>
      </c>
      <c r="C36" s="138" t="s">
        <v>175</v>
      </c>
      <c r="D36" s="110">
        <v>2023</v>
      </c>
      <c r="E36" s="138" t="s">
        <v>175</v>
      </c>
      <c r="F36" s="217">
        <v>5000</v>
      </c>
      <c r="G36" s="105">
        <v>0</v>
      </c>
      <c r="H36" s="105">
        <f t="shared" si="3"/>
        <v>5000</v>
      </c>
      <c r="I36" s="212">
        <v>0</v>
      </c>
      <c r="J36" s="105">
        <v>0</v>
      </c>
      <c r="K36" s="105">
        <f t="shared" ref="K36:K55" si="6">I36+J36</f>
        <v>0</v>
      </c>
      <c r="L36" s="263">
        <v>0</v>
      </c>
      <c r="M36" s="105">
        <v>0</v>
      </c>
      <c r="N36" s="105">
        <f t="shared" ref="N36:N55" si="7">L36+M36</f>
        <v>0</v>
      </c>
      <c r="O36" s="105">
        <f t="shared" ref="O36:O55" si="8">H36+K36+N36</f>
        <v>5000</v>
      </c>
      <c r="P36" s="358" t="s">
        <v>180</v>
      </c>
      <c r="Q36" s="359"/>
      <c r="R36" s="129"/>
      <c r="S36" s="129"/>
      <c r="T36" s="101"/>
    </row>
    <row r="37" spans="1:20" ht="102.75" customHeight="1">
      <c r="A37" s="319">
        <v>29</v>
      </c>
      <c r="B37" s="313" t="s">
        <v>189</v>
      </c>
      <c r="C37" s="318">
        <v>129930.38</v>
      </c>
      <c r="D37" s="110">
        <v>2021</v>
      </c>
      <c r="E37" s="124">
        <v>58373.2</v>
      </c>
      <c r="F37" s="217">
        <v>2911.16</v>
      </c>
      <c r="G37" s="105">
        <v>0</v>
      </c>
      <c r="H37" s="105">
        <f t="shared" si="3"/>
        <v>2911.16</v>
      </c>
      <c r="I37" s="212">
        <v>0</v>
      </c>
      <c r="J37" s="105">
        <v>0</v>
      </c>
      <c r="K37" s="105">
        <f t="shared" si="6"/>
        <v>0</v>
      </c>
      <c r="L37" s="263">
        <v>0</v>
      </c>
      <c r="M37" s="105">
        <v>0</v>
      </c>
      <c r="N37" s="105">
        <f t="shared" si="7"/>
        <v>0</v>
      </c>
      <c r="O37" s="105">
        <f t="shared" si="8"/>
        <v>2911.16</v>
      </c>
      <c r="P37" s="358" t="s">
        <v>180</v>
      </c>
      <c r="Q37" s="359"/>
      <c r="R37" s="135"/>
      <c r="S37" s="129"/>
      <c r="T37" s="101"/>
    </row>
    <row r="38" spans="1:20" ht="60">
      <c r="A38" s="319">
        <v>30</v>
      </c>
      <c r="B38" s="313" t="s">
        <v>30</v>
      </c>
      <c r="C38" s="318">
        <v>50723.7</v>
      </c>
      <c r="D38" s="115">
        <v>2021</v>
      </c>
      <c r="E38" s="124">
        <v>22790</v>
      </c>
      <c r="F38" s="105">
        <v>11790</v>
      </c>
      <c r="G38" s="105">
        <v>0</v>
      </c>
      <c r="H38" s="105">
        <f t="shared" si="3"/>
        <v>11790</v>
      </c>
      <c r="I38" s="212">
        <v>0</v>
      </c>
      <c r="J38" s="105">
        <v>0</v>
      </c>
      <c r="K38" s="105">
        <f t="shared" si="6"/>
        <v>0</v>
      </c>
      <c r="L38" s="105">
        <v>0</v>
      </c>
      <c r="M38" s="105">
        <v>0</v>
      </c>
      <c r="N38" s="105">
        <f t="shared" si="7"/>
        <v>0</v>
      </c>
      <c r="O38" s="105">
        <f t="shared" si="8"/>
        <v>11790</v>
      </c>
      <c r="P38" s="358" t="s">
        <v>180</v>
      </c>
      <c r="Q38" s="359"/>
      <c r="R38" s="312"/>
      <c r="S38" s="129"/>
      <c r="T38" s="101"/>
    </row>
    <row r="39" spans="1:20" s="311" customFormat="1" ht="87.75" customHeight="1">
      <c r="A39" s="319">
        <v>31</v>
      </c>
      <c r="B39" s="313" t="s">
        <v>191</v>
      </c>
      <c r="C39" s="325" t="s">
        <v>175</v>
      </c>
      <c r="D39" s="322">
        <v>2029</v>
      </c>
      <c r="E39" s="325" t="s">
        <v>175</v>
      </c>
      <c r="F39" s="217">
        <v>33000</v>
      </c>
      <c r="G39" s="105">
        <v>0</v>
      </c>
      <c r="H39" s="105">
        <f t="shared" si="3"/>
        <v>33000</v>
      </c>
      <c r="I39" s="212">
        <v>20000</v>
      </c>
      <c r="J39" s="105">
        <v>0</v>
      </c>
      <c r="K39" s="105">
        <f t="shared" si="6"/>
        <v>20000</v>
      </c>
      <c r="L39" s="105">
        <f>80000-40000</f>
        <v>40000</v>
      </c>
      <c r="M39" s="105">
        <v>0</v>
      </c>
      <c r="N39" s="105">
        <f t="shared" si="7"/>
        <v>40000</v>
      </c>
      <c r="O39" s="105">
        <f t="shared" si="8"/>
        <v>93000</v>
      </c>
      <c r="P39" s="358" t="s">
        <v>180</v>
      </c>
      <c r="Q39" s="359"/>
      <c r="R39" s="312"/>
      <c r="S39" s="308"/>
      <c r="T39" s="310"/>
    </row>
    <row r="40" spans="1:20" ht="60">
      <c r="A40" s="319">
        <v>32</v>
      </c>
      <c r="B40" s="313" t="s">
        <v>35</v>
      </c>
      <c r="C40" s="217">
        <v>156072.85</v>
      </c>
      <c r="D40" s="317">
        <v>2021</v>
      </c>
      <c r="E40" s="124">
        <v>50491</v>
      </c>
      <c r="F40" s="217">
        <v>20783.3</v>
      </c>
      <c r="G40" s="105">
        <v>0</v>
      </c>
      <c r="H40" s="105">
        <f t="shared" si="3"/>
        <v>20783.3</v>
      </c>
      <c r="I40" s="212">
        <v>0</v>
      </c>
      <c r="J40" s="105">
        <v>0</v>
      </c>
      <c r="K40" s="105">
        <f t="shared" si="6"/>
        <v>0</v>
      </c>
      <c r="L40" s="263">
        <v>0</v>
      </c>
      <c r="M40" s="105">
        <v>0</v>
      </c>
      <c r="N40" s="105">
        <f t="shared" si="7"/>
        <v>0</v>
      </c>
      <c r="O40" s="105">
        <f t="shared" si="8"/>
        <v>20783.3</v>
      </c>
      <c r="P40" s="358" t="s">
        <v>180</v>
      </c>
      <c r="Q40" s="359"/>
      <c r="R40" s="135"/>
      <c r="S40" s="129"/>
      <c r="T40" s="101"/>
    </row>
    <row r="41" spans="1:20" ht="92.25" customHeight="1">
      <c r="A41" s="319">
        <v>33</v>
      </c>
      <c r="B41" s="313" t="s">
        <v>190</v>
      </c>
      <c r="C41" s="138" t="s">
        <v>175</v>
      </c>
      <c r="D41" s="317">
        <v>2024</v>
      </c>
      <c r="E41" s="138" t="s">
        <v>175</v>
      </c>
      <c r="F41" s="217">
        <f>5000-5000</f>
        <v>0</v>
      </c>
      <c r="G41" s="105">
        <v>0</v>
      </c>
      <c r="H41" s="105">
        <f t="shared" si="3"/>
        <v>0</v>
      </c>
      <c r="I41" s="212">
        <f>45000-40000</f>
        <v>5000</v>
      </c>
      <c r="J41" s="105">
        <v>0</v>
      </c>
      <c r="K41" s="105">
        <f t="shared" si="6"/>
        <v>5000</v>
      </c>
      <c r="L41" s="263">
        <v>45000</v>
      </c>
      <c r="M41" s="105">
        <v>0</v>
      </c>
      <c r="N41" s="105">
        <f t="shared" si="7"/>
        <v>45000</v>
      </c>
      <c r="O41" s="105">
        <f t="shared" si="8"/>
        <v>50000</v>
      </c>
      <c r="P41" s="358" t="s">
        <v>180</v>
      </c>
      <c r="Q41" s="373"/>
      <c r="R41" s="359"/>
      <c r="S41" s="313"/>
      <c r="T41" s="101"/>
    </row>
    <row r="42" spans="1:20" ht="69" customHeight="1">
      <c r="A42" s="319">
        <v>34</v>
      </c>
      <c r="B42" s="313" t="s">
        <v>186</v>
      </c>
      <c r="C42" s="315">
        <v>190604.15</v>
      </c>
      <c r="D42" s="110">
        <v>2021</v>
      </c>
      <c r="E42" s="307">
        <v>186487</v>
      </c>
      <c r="F42" s="217">
        <v>5959.94</v>
      </c>
      <c r="G42" s="105">
        <v>109438.8</v>
      </c>
      <c r="H42" s="105">
        <f t="shared" si="3"/>
        <v>115398.74</v>
      </c>
      <c r="I42" s="105">
        <v>3744.41</v>
      </c>
      <c r="J42" s="105">
        <v>67343.7</v>
      </c>
      <c r="K42" s="105">
        <f t="shared" si="6"/>
        <v>71088.11</v>
      </c>
      <c r="L42" s="105">
        <v>0</v>
      </c>
      <c r="M42" s="105">
        <v>0</v>
      </c>
      <c r="N42" s="105">
        <f t="shared" si="7"/>
        <v>0</v>
      </c>
      <c r="O42" s="105">
        <f t="shared" si="8"/>
        <v>186486.85</v>
      </c>
      <c r="P42" s="358" t="s">
        <v>180</v>
      </c>
      <c r="Q42" s="359"/>
      <c r="R42" s="313"/>
      <c r="S42" s="313"/>
      <c r="T42" s="101"/>
    </row>
    <row r="43" spans="1:20" ht="30">
      <c r="A43" s="319">
        <v>35</v>
      </c>
      <c r="B43" s="313" t="s">
        <v>187</v>
      </c>
      <c r="C43" s="138" t="s">
        <v>175</v>
      </c>
      <c r="D43" s="110">
        <v>2022</v>
      </c>
      <c r="E43" s="138" t="s">
        <v>175</v>
      </c>
      <c r="F43" s="217">
        <v>5000</v>
      </c>
      <c r="G43" s="105">
        <v>0</v>
      </c>
      <c r="H43" s="105">
        <f t="shared" si="3"/>
        <v>5000</v>
      </c>
      <c r="I43" s="212">
        <v>0</v>
      </c>
      <c r="J43" s="105">
        <v>0</v>
      </c>
      <c r="K43" s="105">
        <f t="shared" si="6"/>
        <v>0</v>
      </c>
      <c r="L43" s="105">
        <v>0</v>
      </c>
      <c r="M43" s="105">
        <v>0</v>
      </c>
      <c r="N43" s="105">
        <f t="shared" si="7"/>
        <v>0</v>
      </c>
      <c r="O43" s="105">
        <f t="shared" si="8"/>
        <v>5000</v>
      </c>
      <c r="P43" s="358" t="s">
        <v>180</v>
      </c>
      <c r="Q43" s="359"/>
      <c r="R43" s="129"/>
      <c r="S43" s="129"/>
      <c r="T43" s="101"/>
    </row>
    <row r="44" spans="1:20" ht="30">
      <c r="A44" s="319">
        <v>36</v>
      </c>
      <c r="B44" s="313" t="s">
        <v>43</v>
      </c>
      <c r="C44" s="138" t="s">
        <v>175</v>
      </c>
      <c r="D44" s="110">
        <v>2022</v>
      </c>
      <c r="E44" s="138" t="s">
        <v>175</v>
      </c>
      <c r="F44" s="105">
        <v>0</v>
      </c>
      <c r="G44" s="105">
        <v>0</v>
      </c>
      <c r="H44" s="105">
        <f t="shared" si="3"/>
        <v>0</v>
      </c>
      <c r="I44" s="105">
        <v>5000</v>
      </c>
      <c r="J44" s="105">
        <v>0</v>
      </c>
      <c r="K44" s="105">
        <f t="shared" si="6"/>
        <v>5000</v>
      </c>
      <c r="L44" s="105">
        <v>0</v>
      </c>
      <c r="M44" s="105">
        <v>0</v>
      </c>
      <c r="N44" s="105">
        <f t="shared" si="7"/>
        <v>0</v>
      </c>
      <c r="O44" s="105">
        <f t="shared" si="8"/>
        <v>5000</v>
      </c>
      <c r="P44" s="358" t="s">
        <v>180</v>
      </c>
      <c r="Q44" s="359"/>
      <c r="R44" s="129"/>
      <c r="S44" s="129"/>
      <c r="T44" s="101"/>
    </row>
    <row r="45" spans="1:20" s="311" customFormat="1" ht="63" customHeight="1">
      <c r="A45" s="319">
        <v>37</v>
      </c>
      <c r="B45" s="313" t="s">
        <v>188</v>
      </c>
      <c r="C45" s="138" t="s">
        <v>175</v>
      </c>
      <c r="D45" s="110">
        <v>2022</v>
      </c>
      <c r="E45" s="138" t="s">
        <v>175</v>
      </c>
      <c r="F45" s="217">
        <v>0</v>
      </c>
      <c r="G45" s="105">
        <v>0</v>
      </c>
      <c r="H45" s="105">
        <f t="shared" si="3"/>
        <v>0</v>
      </c>
      <c r="I45" s="212">
        <v>8000</v>
      </c>
      <c r="J45" s="105">
        <v>0</v>
      </c>
      <c r="K45" s="105">
        <f t="shared" si="6"/>
        <v>8000</v>
      </c>
      <c r="L45" s="212">
        <v>9000</v>
      </c>
      <c r="M45" s="105">
        <v>0</v>
      </c>
      <c r="N45" s="105">
        <f t="shared" si="7"/>
        <v>9000</v>
      </c>
      <c r="O45" s="105">
        <f t="shared" si="8"/>
        <v>17000</v>
      </c>
      <c r="P45" s="358" t="s">
        <v>180</v>
      </c>
      <c r="Q45" s="359"/>
      <c r="R45" s="313"/>
      <c r="S45" s="308"/>
      <c r="T45" s="310"/>
    </row>
    <row r="46" spans="1:20" ht="60">
      <c r="A46" s="319">
        <v>38</v>
      </c>
      <c r="B46" s="146" t="s">
        <v>200</v>
      </c>
      <c r="C46" s="138" t="s">
        <v>175</v>
      </c>
      <c r="D46" s="110">
        <v>2022</v>
      </c>
      <c r="E46" s="138" t="s">
        <v>175</v>
      </c>
      <c r="F46" s="217">
        <v>0</v>
      </c>
      <c r="G46" s="105">
        <v>0</v>
      </c>
      <c r="H46" s="105">
        <f t="shared" si="3"/>
        <v>0</v>
      </c>
      <c r="I46" s="212">
        <f>1500-1500</f>
        <v>0</v>
      </c>
      <c r="J46" s="105">
        <v>0</v>
      </c>
      <c r="K46" s="105">
        <f t="shared" si="6"/>
        <v>0</v>
      </c>
      <c r="L46" s="263">
        <v>1500</v>
      </c>
      <c r="M46" s="105">
        <v>0</v>
      </c>
      <c r="N46" s="105">
        <f t="shared" si="7"/>
        <v>1500</v>
      </c>
      <c r="O46" s="105">
        <f t="shared" si="8"/>
        <v>1500</v>
      </c>
      <c r="P46" s="358" t="s">
        <v>180</v>
      </c>
      <c r="Q46" s="359"/>
      <c r="R46" s="313"/>
      <c r="S46" s="313"/>
      <c r="T46" s="101"/>
    </row>
    <row r="47" spans="1:20" ht="30">
      <c r="A47" s="319">
        <v>39</v>
      </c>
      <c r="B47" s="313" t="s">
        <v>177</v>
      </c>
      <c r="C47" s="138" t="s">
        <v>175</v>
      </c>
      <c r="D47" s="115">
        <v>2021</v>
      </c>
      <c r="E47" s="138" t="s">
        <v>175</v>
      </c>
      <c r="F47" s="105">
        <v>3000</v>
      </c>
      <c r="G47" s="105">
        <v>0</v>
      </c>
      <c r="H47" s="105">
        <f t="shared" si="3"/>
        <v>3000</v>
      </c>
      <c r="I47" s="105">
        <v>0</v>
      </c>
      <c r="J47" s="105">
        <v>0</v>
      </c>
      <c r="K47" s="105">
        <f t="shared" si="6"/>
        <v>0</v>
      </c>
      <c r="L47" s="105">
        <v>0</v>
      </c>
      <c r="M47" s="105">
        <v>0</v>
      </c>
      <c r="N47" s="105">
        <f t="shared" si="7"/>
        <v>0</v>
      </c>
      <c r="O47" s="105">
        <f t="shared" si="8"/>
        <v>3000</v>
      </c>
      <c r="P47" s="358" t="s">
        <v>176</v>
      </c>
      <c r="Q47" s="359"/>
      <c r="R47" s="108"/>
      <c r="S47" s="314"/>
      <c r="T47" s="101"/>
    </row>
    <row r="48" spans="1:20" ht="30">
      <c r="A48" s="319">
        <v>40</v>
      </c>
      <c r="B48" s="313" t="s">
        <v>178</v>
      </c>
      <c r="C48" s="138" t="s">
        <v>175</v>
      </c>
      <c r="D48" s="115">
        <v>2021</v>
      </c>
      <c r="E48" s="138" t="s">
        <v>175</v>
      </c>
      <c r="F48" s="105">
        <f>3000-3000</f>
        <v>0</v>
      </c>
      <c r="G48" s="105">
        <v>0</v>
      </c>
      <c r="H48" s="105">
        <f t="shared" si="3"/>
        <v>0</v>
      </c>
      <c r="I48" s="105">
        <v>3000</v>
      </c>
      <c r="J48" s="105">
        <v>0</v>
      </c>
      <c r="K48" s="105">
        <f t="shared" si="6"/>
        <v>3000</v>
      </c>
      <c r="L48" s="105">
        <v>0</v>
      </c>
      <c r="M48" s="105">
        <v>0</v>
      </c>
      <c r="N48" s="105">
        <f t="shared" si="7"/>
        <v>0</v>
      </c>
      <c r="O48" s="105">
        <f t="shared" si="8"/>
        <v>3000</v>
      </c>
      <c r="P48" s="358" t="s">
        <v>176</v>
      </c>
      <c r="Q48" s="359"/>
      <c r="R48" s="108"/>
      <c r="S48" s="314"/>
      <c r="T48" s="101"/>
    </row>
    <row r="49" spans="1:20" ht="45">
      <c r="A49" s="319">
        <v>41</v>
      </c>
      <c r="B49" s="313" t="s">
        <v>129</v>
      </c>
      <c r="C49" s="138" t="s">
        <v>175</v>
      </c>
      <c r="D49" s="110">
        <v>2023</v>
      </c>
      <c r="E49" s="138" t="s">
        <v>175</v>
      </c>
      <c r="F49" s="105">
        <v>3000</v>
      </c>
      <c r="G49" s="105">
        <v>0</v>
      </c>
      <c r="H49" s="105">
        <f t="shared" si="3"/>
        <v>3000</v>
      </c>
      <c r="I49" s="212">
        <v>0</v>
      </c>
      <c r="J49" s="105">
        <v>0</v>
      </c>
      <c r="K49" s="105">
        <f t="shared" si="6"/>
        <v>0</v>
      </c>
      <c r="L49" s="263">
        <v>0</v>
      </c>
      <c r="M49" s="105">
        <v>0</v>
      </c>
      <c r="N49" s="105">
        <f t="shared" si="7"/>
        <v>0</v>
      </c>
      <c r="O49" s="105">
        <f t="shared" si="8"/>
        <v>3000</v>
      </c>
      <c r="P49" s="358" t="s">
        <v>179</v>
      </c>
      <c r="Q49" s="359"/>
      <c r="R49" s="108"/>
      <c r="S49" s="314"/>
      <c r="T49" s="101"/>
    </row>
    <row r="50" spans="1:20" ht="119.25" customHeight="1">
      <c r="A50" s="319">
        <v>42</v>
      </c>
      <c r="B50" s="313" t="s">
        <v>195</v>
      </c>
      <c r="C50" s="138" t="s">
        <v>175</v>
      </c>
      <c r="D50" s="317">
        <v>2022</v>
      </c>
      <c r="E50" s="138" t="s">
        <v>175</v>
      </c>
      <c r="F50" s="217">
        <v>3400</v>
      </c>
      <c r="G50" s="105">
        <v>0</v>
      </c>
      <c r="H50" s="105">
        <f t="shared" si="3"/>
        <v>3400</v>
      </c>
      <c r="I50" s="212">
        <v>8400</v>
      </c>
      <c r="J50" s="105">
        <v>0</v>
      </c>
      <c r="K50" s="105">
        <f t="shared" si="6"/>
        <v>8400</v>
      </c>
      <c r="L50" s="263">
        <v>0</v>
      </c>
      <c r="M50" s="105">
        <v>0</v>
      </c>
      <c r="N50" s="105">
        <f t="shared" si="7"/>
        <v>0</v>
      </c>
      <c r="O50" s="105">
        <f t="shared" si="8"/>
        <v>11800</v>
      </c>
      <c r="P50" s="358" t="s">
        <v>180</v>
      </c>
      <c r="Q50" s="359"/>
      <c r="R50" s="312"/>
      <c r="S50" s="129"/>
      <c r="T50" s="101"/>
    </row>
    <row r="51" spans="1:20" ht="60">
      <c r="A51" s="319">
        <v>43</v>
      </c>
      <c r="B51" s="313" t="s">
        <v>26</v>
      </c>
      <c r="C51" s="138" t="s">
        <v>175</v>
      </c>
      <c r="D51" s="134">
        <v>2025</v>
      </c>
      <c r="E51" s="138" t="s">
        <v>175</v>
      </c>
      <c r="F51" s="217">
        <v>5000</v>
      </c>
      <c r="G51" s="105">
        <v>0</v>
      </c>
      <c r="H51" s="105">
        <f t="shared" si="3"/>
        <v>5000</v>
      </c>
      <c r="I51" s="212">
        <v>5000</v>
      </c>
      <c r="J51" s="105">
        <v>0</v>
      </c>
      <c r="K51" s="105">
        <f t="shared" si="6"/>
        <v>5000</v>
      </c>
      <c r="L51" s="263">
        <v>5000</v>
      </c>
      <c r="M51" s="105">
        <v>0</v>
      </c>
      <c r="N51" s="105">
        <f t="shared" si="7"/>
        <v>5000</v>
      </c>
      <c r="O51" s="105">
        <f t="shared" si="8"/>
        <v>15000</v>
      </c>
      <c r="P51" s="358" t="s">
        <v>180</v>
      </c>
      <c r="Q51" s="359"/>
      <c r="R51" s="129"/>
      <c r="S51" s="129"/>
      <c r="T51" s="101"/>
    </row>
    <row r="52" spans="1:20" ht="45">
      <c r="A52" s="319">
        <v>44</v>
      </c>
      <c r="B52" s="313" t="s">
        <v>32</v>
      </c>
      <c r="C52" s="138" t="s">
        <v>175</v>
      </c>
      <c r="D52" s="134">
        <v>2022</v>
      </c>
      <c r="E52" s="138" t="s">
        <v>175</v>
      </c>
      <c r="F52" s="217">
        <v>4000</v>
      </c>
      <c r="G52" s="105">
        <v>0</v>
      </c>
      <c r="H52" s="105">
        <f t="shared" si="3"/>
        <v>4000</v>
      </c>
      <c r="I52" s="105">
        <v>40000</v>
      </c>
      <c r="J52" s="105">
        <v>0</v>
      </c>
      <c r="K52" s="105">
        <f t="shared" si="6"/>
        <v>40000</v>
      </c>
      <c r="L52" s="105">
        <v>0</v>
      </c>
      <c r="M52" s="105">
        <v>0</v>
      </c>
      <c r="N52" s="105">
        <f t="shared" si="7"/>
        <v>0</v>
      </c>
      <c r="O52" s="105">
        <f t="shared" si="8"/>
        <v>44000</v>
      </c>
      <c r="P52" s="358" t="s">
        <v>180</v>
      </c>
      <c r="Q52" s="359"/>
      <c r="R52" s="129"/>
      <c r="S52" s="129"/>
      <c r="T52" s="101"/>
    </row>
    <row r="53" spans="1:20" ht="65.25" customHeight="1">
      <c r="A53" s="319">
        <v>45</v>
      </c>
      <c r="B53" s="313" t="s">
        <v>62</v>
      </c>
      <c r="C53" s="138" t="s">
        <v>175</v>
      </c>
      <c r="D53" s="313">
        <v>2023</v>
      </c>
      <c r="E53" s="138" t="s">
        <v>175</v>
      </c>
      <c r="F53" s="124">
        <v>2000</v>
      </c>
      <c r="G53" s="124">
        <v>0</v>
      </c>
      <c r="H53" s="105">
        <f t="shared" si="3"/>
        <v>2000</v>
      </c>
      <c r="I53" s="124">
        <v>0</v>
      </c>
      <c r="J53" s="124">
        <v>0</v>
      </c>
      <c r="K53" s="105">
        <f t="shared" si="6"/>
        <v>0</v>
      </c>
      <c r="L53" s="124">
        <v>0</v>
      </c>
      <c r="M53" s="124">
        <v>0</v>
      </c>
      <c r="N53" s="105">
        <f t="shared" si="7"/>
        <v>0</v>
      </c>
      <c r="O53" s="105">
        <f t="shared" si="8"/>
        <v>2000</v>
      </c>
      <c r="P53" s="358" t="s">
        <v>180</v>
      </c>
      <c r="Q53" s="359"/>
      <c r="R53" s="129"/>
      <c r="S53" s="129"/>
      <c r="T53" s="101"/>
    </row>
    <row r="54" spans="1:20" s="311" customFormat="1" ht="45">
      <c r="A54" s="319">
        <v>46</v>
      </c>
      <c r="B54" s="313" t="s">
        <v>28</v>
      </c>
      <c r="C54" s="138" t="s">
        <v>175</v>
      </c>
      <c r="D54" s="110">
        <v>2022</v>
      </c>
      <c r="E54" s="138" t="s">
        <v>175</v>
      </c>
      <c r="F54" s="217">
        <v>0</v>
      </c>
      <c r="G54" s="105">
        <v>0</v>
      </c>
      <c r="H54" s="105">
        <f t="shared" si="3"/>
        <v>0</v>
      </c>
      <c r="I54" s="105">
        <v>0</v>
      </c>
      <c r="J54" s="105">
        <v>0</v>
      </c>
      <c r="K54" s="105">
        <f t="shared" si="6"/>
        <v>0</v>
      </c>
      <c r="L54" s="105">
        <v>10000</v>
      </c>
      <c r="M54" s="105">
        <v>0</v>
      </c>
      <c r="N54" s="105">
        <f t="shared" si="7"/>
        <v>10000</v>
      </c>
      <c r="O54" s="105">
        <f t="shared" si="8"/>
        <v>10000</v>
      </c>
      <c r="P54" s="358" t="s">
        <v>180</v>
      </c>
      <c r="Q54" s="359"/>
      <c r="R54" s="306"/>
      <c r="S54" s="308"/>
      <c r="T54" s="310"/>
    </row>
    <row r="55" spans="1:20" ht="72" customHeight="1">
      <c r="A55" s="319">
        <v>47</v>
      </c>
      <c r="B55" s="313" t="s">
        <v>173</v>
      </c>
      <c r="C55" s="145">
        <v>436208.8</v>
      </c>
      <c r="D55" s="326">
        <v>2023</v>
      </c>
      <c r="E55" s="145">
        <v>436208.8</v>
      </c>
      <c r="F55" s="105">
        <v>0</v>
      </c>
      <c r="G55" s="124">
        <v>145402.932</v>
      </c>
      <c r="H55" s="105">
        <f t="shared" si="3"/>
        <v>145402.932</v>
      </c>
      <c r="I55" s="105">
        <v>0</v>
      </c>
      <c r="J55" s="303">
        <v>145402.932</v>
      </c>
      <c r="K55" s="105">
        <f t="shared" si="6"/>
        <v>145402.932</v>
      </c>
      <c r="L55" s="105">
        <v>0</v>
      </c>
      <c r="M55" s="303">
        <v>145402.932</v>
      </c>
      <c r="N55" s="105">
        <f t="shared" si="7"/>
        <v>145402.932</v>
      </c>
      <c r="O55" s="105">
        <f t="shared" si="8"/>
        <v>436208.79599999997</v>
      </c>
      <c r="P55" s="358" t="s">
        <v>244</v>
      </c>
      <c r="Q55" s="359"/>
      <c r="R55" s="108"/>
      <c r="S55" s="314"/>
      <c r="T55" s="101"/>
    </row>
    <row r="56" spans="1:20" s="311" customFormat="1" ht="87.75" customHeight="1">
      <c r="A56" s="319">
        <v>48</v>
      </c>
      <c r="B56" s="313" t="s">
        <v>115</v>
      </c>
      <c r="C56" s="145">
        <v>207977.9</v>
      </c>
      <c r="D56" s="110">
        <v>2021</v>
      </c>
      <c r="E56" s="145">
        <v>207977.9</v>
      </c>
      <c r="F56" s="212">
        <v>2079.8000000000002</v>
      </c>
      <c r="G56" s="105">
        <v>205898.1</v>
      </c>
      <c r="H56" s="105">
        <f t="shared" ref="H56:H58" si="9">F56+G56</f>
        <v>207977.9</v>
      </c>
      <c r="I56" s="212">
        <v>0</v>
      </c>
      <c r="J56" s="105">
        <v>0</v>
      </c>
      <c r="K56" s="105">
        <f t="shared" ref="K56:K57" si="10">I56+J56</f>
        <v>0</v>
      </c>
      <c r="L56" s="212">
        <v>0</v>
      </c>
      <c r="M56" s="212">
        <v>0</v>
      </c>
      <c r="N56" s="105">
        <f t="shared" ref="N56:N57" si="11">L56+M56</f>
        <v>0</v>
      </c>
      <c r="O56" s="105">
        <f t="shared" ref="O56:O57" si="12">H56+K56+N56</f>
        <v>207977.9</v>
      </c>
      <c r="P56" s="358" t="s">
        <v>244</v>
      </c>
      <c r="Q56" s="359"/>
      <c r="R56" s="108"/>
      <c r="S56" s="309"/>
      <c r="T56" s="310"/>
    </row>
    <row r="57" spans="1:20" ht="116.25" customHeight="1">
      <c r="A57" s="319">
        <v>49</v>
      </c>
      <c r="B57" s="313" t="s">
        <v>99</v>
      </c>
      <c r="C57" s="138" t="s">
        <v>175</v>
      </c>
      <c r="D57" s="110">
        <v>2025</v>
      </c>
      <c r="E57" s="138" t="s">
        <v>175</v>
      </c>
      <c r="F57" s="217">
        <f>8815.2</f>
        <v>8815.2000000000007</v>
      </c>
      <c r="G57" s="105">
        <v>0</v>
      </c>
      <c r="H57" s="105">
        <f t="shared" si="9"/>
        <v>8815.2000000000007</v>
      </c>
      <c r="I57" s="212">
        <f>9167.8-4567.8</f>
        <v>4599.9999999999991</v>
      </c>
      <c r="J57" s="105">
        <v>0</v>
      </c>
      <c r="K57" s="105">
        <f t="shared" si="10"/>
        <v>4599.9999999999991</v>
      </c>
      <c r="L57" s="263">
        <f>15000-7500</f>
        <v>7500</v>
      </c>
      <c r="M57" s="105">
        <v>0</v>
      </c>
      <c r="N57" s="105">
        <f t="shared" si="11"/>
        <v>7500</v>
      </c>
      <c r="O57" s="105">
        <f t="shared" si="12"/>
        <v>20915.2</v>
      </c>
      <c r="P57" s="358" t="s">
        <v>237</v>
      </c>
      <c r="Q57" s="359"/>
      <c r="R57" s="313"/>
      <c r="S57" s="313"/>
      <c r="T57" s="101"/>
    </row>
    <row r="58" spans="1:20" s="311" customFormat="1" ht="30">
      <c r="A58" s="319">
        <v>50</v>
      </c>
      <c r="B58" s="146" t="s">
        <v>243</v>
      </c>
      <c r="C58" s="138" t="s">
        <v>175</v>
      </c>
      <c r="D58" s="110">
        <v>2023</v>
      </c>
      <c r="E58" s="138" t="s">
        <v>175</v>
      </c>
      <c r="F58" s="217">
        <v>4000</v>
      </c>
      <c r="G58" s="105">
        <v>0</v>
      </c>
      <c r="H58" s="105">
        <f t="shared" si="9"/>
        <v>4000</v>
      </c>
      <c r="I58" s="212">
        <v>0</v>
      </c>
      <c r="J58" s="105">
        <v>0</v>
      </c>
      <c r="K58" s="105">
        <f t="shared" ref="K58" si="13">J58+I58</f>
        <v>0</v>
      </c>
      <c r="L58" s="263">
        <v>0</v>
      </c>
      <c r="M58" s="105">
        <v>0</v>
      </c>
      <c r="N58" s="105">
        <f t="shared" ref="N58" si="14">M58+L58</f>
        <v>0</v>
      </c>
      <c r="O58" s="105">
        <f t="shared" ref="O58:O60" si="15">N58+K58+H58</f>
        <v>4000</v>
      </c>
      <c r="P58" s="358" t="s">
        <v>180</v>
      </c>
      <c r="Q58" s="359"/>
      <c r="R58" s="313"/>
      <c r="S58" s="308"/>
      <c r="T58" s="310"/>
    </row>
    <row r="59" spans="1:20" ht="19.5" customHeight="1">
      <c r="A59" s="360" t="s">
        <v>248</v>
      </c>
      <c r="B59" s="361"/>
      <c r="C59" s="361"/>
      <c r="D59" s="361"/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2"/>
      <c r="Q59" s="363"/>
      <c r="R59" s="320"/>
      <c r="S59" s="320"/>
      <c r="T59" s="101"/>
    </row>
    <row r="60" spans="1:20" ht="48" customHeight="1">
      <c r="A60" s="313">
        <v>51</v>
      </c>
      <c r="B60" s="313" t="s">
        <v>235</v>
      </c>
      <c r="C60" s="327">
        <v>123154.3</v>
      </c>
      <c r="D60" s="110">
        <v>2021</v>
      </c>
      <c r="E60" s="327">
        <v>123154.3</v>
      </c>
      <c r="F60" s="217">
        <v>1231.54</v>
      </c>
      <c r="G60" s="105">
        <v>121922.8</v>
      </c>
      <c r="H60" s="105">
        <f>G60+F60</f>
        <v>123154.34</v>
      </c>
      <c r="I60" s="212">
        <v>0</v>
      </c>
      <c r="J60" s="105">
        <v>0</v>
      </c>
      <c r="K60" s="105">
        <f>I60+J60</f>
        <v>0</v>
      </c>
      <c r="L60" s="263">
        <v>0</v>
      </c>
      <c r="M60" s="105">
        <v>0</v>
      </c>
      <c r="N60" s="105">
        <v>0</v>
      </c>
      <c r="O60" s="105">
        <f t="shared" si="15"/>
        <v>123154.34</v>
      </c>
      <c r="P60" s="358" t="s">
        <v>242</v>
      </c>
      <c r="Q60" s="359"/>
      <c r="R60" s="313"/>
      <c r="S60" s="313"/>
      <c r="T60" s="101"/>
    </row>
    <row r="61" spans="1:20" ht="17">
      <c r="A61" s="134"/>
      <c r="B61" s="152" t="s">
        <v>208</v>
      </c>
      <c r="C61" s="152" t="s">
        <v>209</v>
      </c>
      <c r="D61" s="152" t="s">
        <v>209</v>
      </c>
      <c r="E61" s="153" t="s">
        <v>209</v>
      </c>
      <c r="F61" s="154">
        <f>SUM(F9:F60)</f>
        <v>216582.6</v>
      </c>
      <c r="G61" s="154">
        <f t="shared" ref="G61:O61" si="16">SUM(G9:G60)</f>
        <v>582662.6320000001</v>
      </c>
      <c r="H61" s="154">
        <f t="shared" si="16"/>
        <v>799245.23199999996</v>
      </c>
      <c r="I61" s="154">
        <f t="shared" si="16"/>
        <v>130424.41</v>
      </c>
      <c r="J61" s="154">
        <f t="shared" si="16"/>
        <v>212746.63199999998</v>
      </c>
      <c r="K61" s="154">
        <f t="shared" si="16"/>
        <v>343171.04200000002</v>
      </c>
      <c r="L61" s="154">
        <f t="shared" si="16"/>
        <v>170930</v>
      </c>
      <c r="M61" s="154">
        <f t="shared" si="16"/>
        <v>145402.932</v>
      </c>
      <c r="N61" s="154">
        <f t="shared" si="16"/>
        <v>316332.93200000003</v>
      </c>
      <c r="O61" s="154">
        <f t="shared" si="16"/>
        <v>1458749.2059999998</v>
      </c>
      <c r="P61" s="376" t="s">
        <v>209</v>
      </c>
      <c r="Q61" s="377"/>
      <c r="R61" s="155"/>
      <c r="S61" s="156"/>
    </row>
    <row r="62" spans="1:20" ht="67.5" customHeight="1">
      <c r="R62" s="155"/>
      <c r="S62" s="156"/>
    </row>
    <row r="63" spans="1:20" ht="35.25" customHeight="1">
      <c r="R63" s="160"/>
      <c r="S63" s="156"/>
    </row>
    <row r="64" spans="1:20" ht="43.5" customHeight="1">
      <c r="R64" s="160"/>
      <c r="S64" s="156"/>
    </row>
    <row r="65" spans="1:20" ht="40.5" customHeight="1">
      <c r="R65" s="155"/>
      <c r="S65" s="156"/>
    </row>
    <row r="66" spans="1:20" ht="49.5" customHeight="1">
      <c r="R66" s="155"/>
      <c r="S66" s="156"/>
    </row>
    <row r="67" spans="1:20" ht="34.5" customHeight="1">
      <c r="R67" s="302">
        <v>53</v>
      </c>
      <c r="S67" s="156" t="s">
        <v>210</v>
      </c>
      <c r="T67" s="101"/>
    </row>
    <row r="68" spans="1:20" ht="168.75" customHeight="1">
      <c r="R68" s="155"/>
      <c r="S68" s="156"/>
      <c r="T68" s="99"/>
    </row>
    <row r="69" spans="1:20" s="99" customFormat="1" ht="36" customHeight="1">
      <c r="A69" s="95"/>
      <c r="B69" s="96"/>
      <c r="C69" s="97"/>
      <c r="D69" s="97"/>
      <c r="E69" s="97"/>
      <c r="F69" s="243"/>
      <c r="G69" s="97"/>
      <c r="H69" s="97"/>
      <c r="I69" s="97"/>
      <c r="J69" s="97"/>
      <c r="K69" s="97"/>
      <c r="L69" s="98"/>
      <c r="M69" s="97"/>
      <c r="N69" s="98"/>
      <c r="O69" s="97"/>
      <c r="P69" s="97"/>
      <c r="Q69" s="97"/>
      <c r="R69" s="161">
        <v>53</v>
      </c>
      <c r="S69" s="162"/>
      <c r="T69" s="163" t="s">
        <v>211</v>
      </c>
    </row>
    <row r="70" spans="1:20" ht="224.25" customHeight="1">
      <c r="R70" s="155"/>
      <c r="S70" s="156"/>
    </row>
    <row r="71" spans="1:20" ht="33" customHeight="1">
      <c r="R71" s="155"/>
      <c r="S71" s="156"/>
    </row>
    <row r="72" spans="1:20" ht="82.5" customHeight="1">
      <c r="R72" s="155"/>
      <c r="S72" s="156"/>
    </row>
    <row r="73" spans="1:20" ht="33" customHeight="1">
      <c r="R73" s="164"/>
      <c r="S73" s="164"/>
    </row>
    <row r="74" spans="1:20" ht="117.75" customHeight="1">
      <c r="R74" s="164"/>
      <c r="S74" s="164"/>
    </row>
    <row r="75" spans="1:20" ht="34.5" customHeight="1">
      <c r="R75" s="165"/>
      <c r="S75" s="164"/>
    </row>
    <row r="76" spans="1:20" ht="138" customHeight="1">
      <c r="R76" s="165"/>
      <c r="S76" s="164"/>
    </row>
    <row r="77" spans="1:20" ht="96.75" customHeight="1">
      <c r="R77" s="165"/>
      <c r="S77" s="164"/>
      <c r="T77" s="157"/>
    </row>
    <row r="78" spans="1:20" s="157" customFormat="1" ht="51.75" customHeight="1">
      <c r="A78" s="95"/>
      <c r="B78" s="96"/>
      <c r="C78" s="97"/>
      <c r="D78" s="97"/>
      <c r="E78" s="97"/>
      <c r="F78" s="243"/>
      <c r="G78" s="97"/>
      <c r="H78" s="97"/>
      <c r="I78" s="97"/>
      <c r="J78" s="97"/>
      <c r="K78" s="97"/>
      <c r="L78" s="98"/>
      <c r="M78" s="97"/>
      <c r="N78" s="98"/>
      <c r="O78" s="97"/>
      <c r="P78" s="97"/>
      <c r="Q78" s="97"/>
      <c r="R78" s="166"/>
      <c r="S78" s="166"/>
      <c r="T78" s="97"/>
    </row>
    <row r="79" spans="1:20" ht="30.75" customHeight="1">
      <c r="R79" s="157"/>
      <c r="S79" s="157"/>
    </row>
    <row r="80" spans="1:20" ht="25.5" customHeight="1"/>
  </sheetData>
  <mergeCells count="78">
    <mergeCell ref="P12:Q12"/>
    <mergeCell ref="P13:Q13"/>
    <mergeCell ref="A59:Q59"/>
    <mergeCell ref="P61:Q61"/>
    <mergeCell ref="P46:Q46"/>
    <mergeCell ref="P29:Q29"/>
    <mergeCell ref="P30:Q30"/>
    <mergeCell ref="P58:Q58"/>
    <mergeCell ref="P35:Q35"/>
    <mergeCell ref="P60:Q60"/>
    <mergeCell ref="P50:Q50"/>
    <mergeCell ref="P33:Q33"/>
    <mergeCell ref="P53:Q53"/>
    <mergeCell ref="P57:Q57"/>
    <mergeCell ref="P27:Q27"/>
    <mergeCell ref="P34:Q34"/>
    <mergeCell ref="P36:Q36"/>
    <mergeCell ref="P31:Q31"/>
    <mergeCell ref="P32:Q32"/>
    <mergeCell ref="P38:Q38"/>
    <mergeCell ref="P39:Q39"/>
    <mergeCell ref="P28:Q28"/>
    <mergeCell ref="P23:Q23"/>
    <mergeCell ref="P25:Q25"/>
    <mergeCell ref="P26:Q26"/>
    <mergeCell ref="P24:Q24"/>
    <mergeCell ref="P56:Q56"/>
    <mergeCell ref="P18:Q18"/>
    <mergeCell ref="P19:Q19"/>
    <mergeCell ref="P47:Q47"/>
    <mergeCell ref="P48:Q48"/>
    <mergeCell ref="P42:Q42"/>
    <mergeCell ref="P20:Q20"/>
    <mergeCell ref="P21:Q21"/>
    <mergeCell ref="P49:Q49"/>
    <mergeCell ref="P22:Q22"/>
    <mergeCell ref="P43:Q43"/>
    <mergeCell ref="P44:Q44"/>
    <mergeCell ref="P45:Q45"/>
    <mergeCell ref="P51:Q51"/>
    <mergeCell ref="P52:Q52"/>
    <mergeCell ref="P54:Q54"/>
    <mergeCell ref="P55:Q55"/>
    <mergeCell ref="O5:O7"/>
    <mergeCell ref="P5:Q7"/>
    <mergeCell ref="R5:R7"/>
    <mergeCell ref="S5:S7"/>
    <mergeCell ref="A8:Q8"/>
    <mergeCell ref="P16:Q16"/>
    <mergeCell ref="P17:Q17"/>
    <mergeCell ref="P11:Q11"/>
    <mergeCell ref="P9:Q9"/>
    <mergeCell ref="P10:Q10"/>
    <mergeCell ref="P14:Q14"/>
    <mergeCell ref="P15:Q15"/>
    <mergeCell ref="P37:Q37"/>
    <mergeCell ref="P40:Q40"/>
    <mergeCell ref="P41:R41"/>
    <mergeCell ref="T5:T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1:Q3"/>
    <mergeCell ref="A4:S4"/>
    <mergeCell ref="A5:A7"/>
    <mergeCell ref="B5:B7"/>
    <mergeCell ref="C5:C7"/>
    <mergeCell ref="D5:D7"/>
    <mergeCell ref="E5:E7"/>
    <mergeCell ref="F5:H5"/>
    <mergeCell ref="I5:K5"/>
    <mergeCell ref="L5:N5"/>
  </mergeCells>
  <pageMargins left="0.35433070866141736" right="0.15748031496062992" top="0.51181102362204722" bottom="0.11811023622047245" header="0.31496062992125984" footer="0.15748031496062992"/>
  <pageSetup paperSize="9" scale="48" fitToHeight="4" orientation="landscape"/>
  <headerFooter alignWithMargins="0">
    <oddHeader>&amp;C&amp;D&amp;T</oddHeader>
    <oddFooter>Страница  &amp;P из &amp;N</oddFooter>
  </headerFooter>
  <rowBreaks count="5" manualBreakCount="5">
    <brk id="8" max="17" man="1"/>
    <brk id="37" max="17" man="1"/>
    <brk id="26" max="17" man="1"/>
    <brk id="71" max="18" man="1"/>
    <brk id="78" max="18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Инвестиц.заявка</vt:lpstr>
      <vt:lpstr>Уточн от УЭиА от 01.10</vt:lpstr>
      <vt:lpstr>Перечень по МП в бюджет</vt:lpstr>
      <vt:lpstr>перечень после Можегова 11.11</vt:lpstr>
      <vt:lpstr>Перечень после обсуждения 18.11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2021-01-16T17:47:26Z</dcterms:modified>
</cp:coreProperties>
</file>